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5F3\disk\01学校長会\☆☆主幹　サ\○事務担当者研修会 関係\R5年度　報告用紙\"/>
    </mc:Choice>
  </mc:AlternateContent>
  <xr:revisionPtr revIDLastSave="0" documentId="13_ncr:1_{8F81B7C5-525C-43FA-B430-E7DD43E8E6F3}" xr6:coauthVersionLast="47" xr6:coauthVersionMax="47" xr10:uidLastSave="{00000000-0000-0000-0000-000000000000}"/>
  <bookViews>
    <workbookView xWindow="-120" yWindow="-120" windowWidth="20730" windowHeight="11160" tabRatio="758" xr2:uid="{00000000-000D-0000-FFFF-FFFF00000000}"/>
  </bookViews>
  <sheets>
    <sheet name="Ｒ５会員名簿　原本" sheetId="17" r:id="rId1"/>
    <sheet name="記入例" sheetId="15" r:id="rId2"/>
  </sheets>
  <definedNames>
    <definedName name="_Fill" hidden="1">#REF!</definedName>
    <definedName name="_xlnm._FilterDatabase" localSheetId="0" hidden="1">'Ｒ５会員名簿　原本'!$B$2:$W$714</definedName>
    <definedName name="_xlnm.Print_Area" localSheetId="0">'Ｒ５会員名簿　原本'!$A$1:$X$660</definedName>
    <definedName name="_xlnm.Print_Area" localSheetId="1">記入例!$A$1:$R$18</definedName>
    <definedName name="_xlnm.Print_Area">#REF!</definedName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U7" i="17" l="1"/>
  <c r="U8" i="17"/>
  <c r="U9" i="17"/>
  <c r="U10" i="17"/>
  <c r="U11" i="17"/>
  <c r="U12" i="17"/>
  <c r="U13" i="17"/>
  <c r="U14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U78" i="17"/>
  <c r="U79" i="17"/>
  <c r="U80" i="17"/>
  <c r="U81" i="17"/>
  <c r="U82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135" i="17"/>
  <c r="U136" i="17"/>
  <c r="U137" i="17"/>
  <c r="U138" i="17"/>
  <c r="U139" i="17"/>
  <c r="U140" i="17"/>
  <c r="U141" i="17"/>
  <c r="U142" i="17"/>
  <c r="U143" i="17"/>
  <c r="U144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U157" i="17"/>
  <c r="U158" i="17"/>
  <c r="U159" i="17"/>
  <c r="U160" i="17"/>
  <c r="U161" i="17"/>
  <c r="U162" i="17"/>
  <c r="U163" i="17"/>
  <c r="U164" i="17"/>
  <c r="U165" i="17"/>
  <c r="U166" i="17"/>
  <c r="U167" i="17"/>
  <c r="U168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U186" i="17"/>
  <c r="U187" i="17"/>
  <c r="U188" i="17"/>
  <c r="U189" i="17"/>
  <c r="U190" i="17"/>
  <c r="U191" i="17"/>
  <c r="U192" i="17"/>
  <c r="U193" i="17"/>
  <c r="U194" i="17"/>
  <c r="U195" i="17"/>
  <c r="U196" i="17"/>
  <c r="U197" i="17"/>
  <c r="U198" i="17"/>
  <c r="U199" i="17"/>
  <c r="U200" i="17"/>
  <c r="U201" i="17"/>
  <c r="U202" i="17"/>
  <c r="U203" i="17"/>
  <c r="U204" i="17"/>
  <c r="U205" i="17"/>
  <c r="U206" i="17"/>
  <c r="U207" i="17"/>
  <c r="U208" i="17"/>
  <c r="U209" i="17"/>
  <c r="U210" i="17"/>
  <c r="U211" i="17"/>
  <c r="U212" i="17"/>
  <c r="U213" i="17"/>
  <c r="U214" i="17"/>
  <c r="U215" i="17"/>
  <c r="U216" i="17"/>
  <c r="U217" i="17"/>
  <c r="U218" i="17"/>
  <c r="U219" i="17"/>
  <c r="U220" i="17"/>
  <c r="U221" i="17"/>
  <c r="U222" i="17"/>
  <c r="U223" i="17"/>
  <c r="U224" i="17"/>
  <c r="U225" i="17"/>
  <c r="U226" i="17"/>
  <c r="U227" i="17"/>
  <c r="U228" i="17"/>
  <c r="U229" i="17"/>
  <c r="U230" i="17"/>
  <c r="U231" i="17"/>
  <c r="U232" i="17"/>
  <c r="U233" i="17"/>
  <c r="U234" i="17"/>
  <c r="U235" i="17"/>
  <c r="U236" i="17"/>
  <c r="U237" i="17"/>
  <c r="U238" i="17"/>
  <c r="U239" i="17"/>
  <c r="U240" i="17"/>
  <c r="U241" i="17"/>
  <c r="U242" i="17"/>
  <c r="U243" i="17"/>
  <c r="U244" i="17"/>
  <c r="U245" i="17"/>
  <c r="U246" i="17"/>
  <c r="U247" i="17"/>
  <c r="U248" i="17"/>
  <c r="U249" i="17"/>
  <c r="U250" i="17"/>
  <c r="U251" i="17"/>
  <c r="U252" i="17"/>
  <c r="U253" i="17"/>
  <c r="U254" i="17"/>
  <c r="U255" i="17"/>
  <c r="U256" i="17"/>
  <c r="U257" i="17"/>
  <c r="U258" i="17"/>
  <c r="U259" i="17"/>
  <c r="U260" i="17"/>
  <c r="U261" i="17"/>
  <c r="U262" i="17"/>
  <c r="U263" i="17"/>
  <c r="U264" i="17"/>
  <c r="U265" i="17"/>
  <c r="U266" i="17"/>
  <c r="U267" i="17"/>
  <c r="U268" i="17"/>
  <c r="U269" i="17"/>
  <c r="U270" i="17"/>
  <c r="U271" i="17"/>
  <c r="U272" i="17"/>
  <c r="U273" i="17"/>
  <c r="U274" i="17"/>
  <c r="U275" i="17"/>
  <c r="U276" i="17"/>
  <c r="U277" i="17"/>
  <c r="U278" i="17"/>
  <c r="U279" i="17"/>
  <c r="U280" i="17"/>
  <c r="U281" i="17"/>
  <c r="U282" i="17"/>
  <c r="U283" i="17"/>
  <c r="U284" i="17"/>
  <c r="U285" i="17"/>
  <c r="U286" i="17"/>
  <c r="U287" i="17"/>
  <c r="U288" i="17"/>
  <c r="U289" i="17"/>
  <c r="U290" i="17"/>
  <c r="U291" i="17"/>
  <c r="U292" i="17"/>
  <c r="U293" i="17"/>
  <c r="U294" i="17"/>
  <c r="U295" i="17"/>
  <c r="U296" i="17"/>
  <c r="U297" i="17"/>
  <c r="U298" i="17"/>
  <c r="U299" i="17"/>
  <c r="U300" i="17"/>
  <c r="U301" i="17"/>
  <c r="U302" i="17"/>
  <c r="U303" i="17"/>
  <c r="U304" i="17"/>
  <c r="U305" i="17"/>
  <c r="U306" i="17"/>
  <c r="U307" i="17"/>
  <c r="U308" i="17"/>
  <c r="U309" i="17"/>
  <c r="U310" i="17"/>
  <c r="U311" i="17"/>
  <c r="U312" i="17"/>
  <c r="U313" i="17"/>
  <c r="U314" i="17"/>
  <c r="U315" i="17"/>
  <c r="U316" i="17"/>
  <c r="U317" i="17"/>
  <c r="U318" i="17"/>
  <c r="U319" i="17"/>
  <c r="U320" i="17"/>
  <c r="U321" i="17"/>
  <c r="U322" i="17"/>
  <c r="U323" i="17"/>
  <c r="U324" i="17"/>
  <c r="U325" i="17"/>
  <c r="U326" i="17"/>
  <c r="U327" i="17"/>
  <c r="U328" i="17"/>
  <c r="U329" i="17"/>
  <c r="U330" i="17"/>
  <c r="U331" i="17"/>
  <c r="U332" i="17"/>
  <c r="U333" i="17"/>
  <c r="U334" i="17"/>
  <c r="U335" i="17"/>
  <c r="U336" i="17"/>
  <c r="U337" i="17"/>
  <c r="U338" i="17"/>
  <c r="U339" i="17"/>
  <c r="U340" i="17"/>
  <c r="U341" i="17"/>
  <c r="U342" i="17"/>
  <c r="U343" i="17"/>
  <c r="U344" i="17"/>
  <c r="U345" i="17"/>
  <c r="U346" i="17"/>
  <c r="U347" i="17"/>
  <c r="U348" i="17"/>
  <c r="U349" i="17"/>
  <c r="U350" i="17"/>
  <c r="U351" i="17"/>
  <c r="U352" i="17"/>
  <c r="U353" i="17"/>
  <c r="U354" i="17"/>
  <c r="U355" i="17"/>
  <c r="U356" i="17"/>
  <c r="U357" i="17"/>
  <c r="U358" i="17"/>
  <c r="U359" i="17"/>
  <c r="U360" i="17"/>
  <c r="U361" i="17"/>
  <c r="U362" i="17"/>
  <c r="U363" i="17"/>
  <c r="U364" i="17"/>
  <c r="U365" i="17"/>
  <c r="U366" i="17"/>
  <c r="U367" i="17"/>
  <c r="U368" i="17"/>
  <c r="U369" i="17"/>
  <c r="U370" i="17"/>
  <c r="U371" i="17"/>
  <c r="U372" i="17"/>
  <c r="U373" i="17"/>
  <c r="U374" i="17"/>
  <c r="U375" i="17"/>
  <c r="U376" i="17"/>
  <c r="U377" i="17"/>
  <c r="U378" i="17"/>
  <c r="U379" i="17"/>
  <c r="U380" i="17"/>
  <c r="U381" i="17"/>
  <c r="U382" i="17"/>
  <c r="U383" i="17"/>
  <c r="U384" i="17"/>
  <c r="U385" i="17"/>
  <c r="U386" i="17"/>
  <c r="U387" i="17"/>
  <c r="U388" i="17"/>
  <c r="U389" i="17"/>
  <c r="U390" i="17"/>
  <c r="U391" i="17"/>
  <c r="U392" i="17"/>
  <c r="U393" i="17"/>
  <c r="U394" i="17"/>
  <c r="U395" i="17"/>
  <c r="U396" i="17"/>
  <c r="U397" i="17"/>
  <c r="U398" i="17"/>
  <c r="U399" i="17"/>
  <c r="U400" i="17"/>
  <c r="U401" i="17"/>
  <c r="U402" i="17"/>
  <c r="U403" i="17"/>
  <c r="U404" i="17"/>
  <c r="U405" i="17"/>
  <c r="U406" i="17"/>
  <c r="U407" i="17"/>
  <c r="U408" i="17"/>
  <c r="U409" i="17"/>
  <c r="U410" i="17"/>
  <c r="U411" i="17"/>
  <c r="U412" i="17"/>
  <c r="U413" i="17"/>
  <c r="U414" i="17"/>
  <c r="U415" i="17"/>
  <c r="U416" i="17"/>
  <c r="U417" i="17"/>
  <c r="U418" i="17"/>
  <c r="U419" i="17"/>
  <c r="U420" i="17"/>
  <c r="U421" i="17"/>
  <c r="U422" i="17"/>
  <c r="U423" i="17"/>
  <c r="U424" i="17"/>
  <c r="U425" i="17"/>
  <c r="U426" i="17"/>
  <c r="U427" i="17"/>
  <c r="U428" i="17"/>
  <c r="U429" i="17"/>
  <c r="U430" i="17"/>
  <c r="U431" i="17"/>
  <c r="U432" i="17"/>
  <c r="U433" i="17"/>
  <c r="U434" i="17"/>
  <c r="U435" i="17"/>
  <c r="U436" i="17"/>
  <c r="U437" i="17"/>
  <c r="U438" i="17"/>
  <c r="U439" i="17"/>
  <c r="U440" i="17"/>
  <c r="U441" i="17"/>
  <c r="U442" i="17"/>
  <c r="U443" i="17"/>
  <c r="U444" i="17"/>
  <c r="U445" i="17"/>
  <c r="U446" i="17"/>
  <c r="U447" i="17"/>
  <c r="U448" i="17"/>
  <c r="U449" i="17"/>
  <c r="U450" i="17"/>
  <c r="U451" i="17"/>
  <c r="U452" i="17"/>
  <c r="U453" i="17"/>
  <c r="U454" i="17"/>
  <c r="U455" i="17"/>
  <c r="U456" i="17"/>
  <c r="U457" i="17"/>
  <c r="U458" i="17"/>
  <c r="U459" i="17"/>
  <c r="U460" i="17"/>
  <c r="U461" i="17"/>
  <c r="U462" i="17"/>
  <c r="U463" i="17"/>
  <c r="U464" i="17"/>
  <c r="U465" i="17"/>
  <c r="U466" i="17"/>
  <c r="U467" i="17"/>
  <c r="U468" i="17"/>
  <c r="U469" i="17"/>
  <c r="U470" i="17"/>
  <c r="U471" i="17"/>
  <c r="U472" i="17"/>
  <c r="U473" i="17"/>
  <c r="U474" i="17"/>
  <c r="U475" i="17"/>
  <c r="U476" i="17"/>
  <c r="U477" i="17"/>
  <c r="U478" i="17"/>
  <c r="U479" i="17"/>
  <c r="U480" i="17"/>
  <c r="U481" i="17"/>
  <c r="U482" i="17"/>
  <c r="U483" i="17"/>
  <c r="U484" i="17"/>
  <c r="U485" i="17"/>
  <c r="U486" i="17"/>
  <c r="U487" i="17"/>
  <c r="U488" i="17"/>
  <c r="U489" i="17"/>
  <c r="U490" i="17"/>
  <c r="U491" i="17"/>
  <c r="U492" i="17"/>
  <c r="U493" i="17"/>
  <c r="U494" i="17"/>
  <c r="U495" i="17"/>
  <c r="U496" i="17"/>
  <c r="U497" i="17"/>
  <c r="U498" i="17"/>
  <c r="U499" i="17"/>
  <c r="U500" i="17"/>
  <c r="U501" i="17"/>
  <c r="U502" i="17"/>
  <c r="U503" i="17"/>
  <c r="U504" i="17"/>
  <c r="U505" i="17"/>
  <c r="U506" i="17"/>
  <c r="U507" i="17"/>
  <c r="U508" i="17"/>
  <c r="U509" i="17"/>
  <c r="U510" i="17"/>
  <c r="U511" i="17"/>
  <c r="U512" i="17"/>
  <c r="U513" i="17"/>
  <c r="U514" i="17"/>
  <c r="U515" i="17"/>
  <c r="U516" i="17"/>
  <c r="U517" i="17"/>
  <c r="U518" i="17"/>
  <c r="U519" i="17"/>
  <c r="U520" i="17"/>
  <c r="U521" i="17"/>
  <c r="U522" i="17"/>
  <c r="U523" i="17"/>
  <c r="U524" i="17"/>
  <c r="U525" i="17"/>
  <c r="U526" i="17"/>
  <c r="U527" i="17"/>
  <c r="U528" i="17"/>
  <c r="U529" i="17"/>
  <c r="U530" i="17"/>
  <c r="U531" i="17"/>
  <c r="U532" i="17"/>
  <c r="U533" i="17"/>
  <c r="U534" i="17"/>
  <c r="U535" i="17"/>
  <c r="U536" i="17"/>
  <c r="U537" i="17"/>
  <c r="U538" i="17"/>
  <c r="U539" i="17"/>
  <c r="U540" i="17"/>
  <c r="U541" i="17"/>
  <c r="U542" i="17"/>
  <c r="U543" i="17"/>
  <c r="U544" i="17"/>
  <c r="U545" i="17"/>
  <c r="U546" i="17"/>
  <c r="U547" i="17"/>
  <c r="U548" i="17"/>
  <c r="U549" i="17"/>
  <c r="U550" i="17"/>
  <c r="U551" i="17"/>
  <c r="U552" i="17"/>
  <c r="U553" i="17"/>
  <c r="U554" i="17"/>
  <c r="U555" i="17"/>
  <c r="U556" i="17"/>
  <c r="U557" i="17"/>
  <c r="U558" i="17"/>
  <c r="U559" i="17"/>
  <c r="U560" i="17"/>
  <c r="U561" i="17"/>
  <c r="U562" i="17"/>
  <c r="U563" i="17"/>
  <c r="U564" i="17"/>
  <c r="U565" i="17"/>
  <c r="U566" i="17"/>
  <c r="U567" i="17"/>
  <c r="U568" i="17"/>
  <c r="U569" i="17"/>
  <c r="U570" i="17"/>
  <c r="U571" i="17"/>
  <c r="U572" i="17"/>
  <c r="U573" i="17"/>
  <c r="U574" i="17"/>
  <c r="U575" i="17"/>
  <c r="U576" i="17"/>
  <c r="U577" i="17"/>
  <c r="U578" i="17"/>
  <c r="U579" i="17"/>
  <c r="U580" i="17"/>
  <c r="U581" i="17"/>
  <c r="U582" i="17"/>
  <c r="U583" i="17"/>
  <c r="U584" i="17"/>
  <c r="U585" i="17"/>
  <c r="U586" i="17"/>
  <c r="U587" i="17"/>
  <c r="U588" i="17"/>
  <c r="U589" i="17"/>
  <c r="U590" i="17"/>
  <c r="U591" i="17"/>
  <c r="U592" i="17"/>
  <c r="U593" i="17"/>
  <c r="U594" i="17"/>
  <c r="U595" i="17"/>
  <c r="U596" i="17"/>
  <c r="U597" i="17"/>
  <c r="U598" i="17"/>
  <c r="U599" i="17"/>
  <c r="U600" i="17"/>
  <c r="U601" i="17"/>
  <c r="U602" i="17"/>
  <c r="U603" i="17"/>
  <c r="U604" i="17"/>
  <c r="U605" i="17"/>
  <c r="U606" i="17"/>
  <c r="U607" i="17"/>
  <c r="U608" i="17"/>
  <c r="U609" i="17"/>
  <c r="U610" i="17"/>
  <c r="U611" i="17"/>
  <c r="U612" i="17"/>
  <c r="U613" i="17"/>
  <c r="U614" i="17"/>
  <c r="U615" i="17"/>
  <c r="U616" i="17"/>
  <c r="U617" i="17"/>
  <c r="U618" i="17"/>
  <c r="U619" i="17"/>
  <c r="U620" i="17"/>
  <c r="U621" i="17"/>
  <c r="U622" i="17"/>
  <c r="U623" i="17"/>
  <c r="U624" i="17"/>
  <c r="U625" i="17"/>
  <c r="U626" i="17"/>
  <c r="U627" i="17"/>
  <c r="U628" i="17"/>
  <c r="U629" i="17"/>
  <c r="U630" i="17"/>
  <c r="U631" i="17"/>
  <c r="U632" i="17"/>
  <c r="U633" i="17"/>
  <c r="U634" i="17"/>
  <c r="U635" i="17"/>
  <c r="U636" i="17"/>
  <c r="U637" i="17"/>
  <c r="U638" i="17"/>
  <c r="U639" i="17"/>
  <c r="U640" i="17"/>
  <c r="U641" i="17"/>
  <c r="U642" i="17"/>
  <c r="U643" i="17"/>
  <c r="U644" i="17"/>
  <c r="U645" i="17"/>
  <c r="U646" i="17"/>
  <c r="U647" i="17"/>
  <c r="U648" i="17"/>
  <c r="U649" i="17"/>
  <c r="U650" i="17"/>
  <c r="U652" i="17"/>
  <c r="U653" i="17"/>
  <c r="U654" i="17"/>
  <c r="U655" i="17"/>
  <c r="U656" i="17"/>
  <c r="U657" i="17"/>
  <c r="U658" i="17"/>
  <c r="U659" i="17"/>
  <c r="Q609" i="17" l="1"/>
  <c r="K609" i="17"/>
  <c r="H609" i="17"/>
  <c r="Q427" i="17"/>
  <c r="K427" i="17"/>
  <c r="H427" i="17"/>
  <c r="H433" i="17"/>
  <c r="Q433" i="17"/>
  <c r="K433" i="17"/>
  <c r="K450" i="17"/>
  <c r="Q449" i="17"/>
  <c r="K449" i="17"/>
  <c r="H449" i="17"/>
  <c r="Q447" i="17"/>
  <c r="K447" i="17"/>
  <c r="H447" i="17"/>
  <c r="H414" i="17"/>
  <c r="Q414" i="17"/>
  <c r="K414" i="17"/>
  <c r="H258" i="17"/>
  <c r="H253" i="17"/>
  <c r="Q258" i="17"/>
  <c r="K258" i="17"/>
  <c r="Q253" i="17"/>
  <c r="K253" i="17"/>
  <c r="H241" i="17"/>
  <c r="H237" i="17"/>
  <c r="Q237" i="17"/>
  <c r="K237" i="17"/>
  <c r="H219" i="17"/>
  <c r="H218" i="17"/>
  <c r="H212" i="17"/>
  <c r="H211" i="17"/>
  <c r="Q212" i="17"/>
  <c r="K212" i="17"/>
  <c r="Q211" i="17"/>
  <c r="K211" i="17"/>
  <c r="Q660" i="17" l="1"/>
  <c r="U660" i="17" s="1"/>
  <c r="K660" i="17"/>
  <c r="H660" i="17"/>
  <c r="Q659" i="17"/>
  <c r="K659" i="17"/>
  <c r="H659" i="17"/>
  <c r="Q658" i="17"/>
  <c r="K658" i="17"/>
  <c r="H658" i="17"/>
  <c r="Q657" i="17"/>
  <c r="K657" i="17"/>
  <c r="H657" i="17"/>
  <c r="Q656" i="17"/>
  <c r="K656" i="17"/>
  <c r="H656" i="17"/>
  <c r="Q655" i="17"/>
  <c r="K655" i="17"/>
  <c r="H655" i="17"/>
  <c r="Q654" i="17"/>
  <c r="K654" i="17"/>
  <c r="H654" i="17"/>
  <c r="Q653" i="17"/>
  <c r="K653" i="17"/>
  <c r="H653" i="17"/>
  <c r="Q652" i="17"/>
  <c r="K652" i="17"/>
  <c r="H652" i="17"/>
  <c r="Q651" i="17"/>
  <c r="U651" i="17" s="1"/>
  <c r="K651" i="17"/>
  <c r="H651" i="17"/>
  <c r="Q650" i="17"/>
  <c r="K650" i="17"/>
  <c r="H650" i="17"/>
  <c r="Q649" i="17"/>
  <c r="K649" i="17"/>
  <c r="H649" i="17"/>
  <c r="Q648" i="17"/>
  <c r="K648" i="17"/>
  <c r="H648" i="17"/>
  <c r="Q647" i="17"/>
  <c r="K647" i="17"/>
  <c r="H647" i="17"/>
  <c r="Q646" i="17"/>
  <c r="K646" i="17"/>
  <c r="H646" i="17"/>
  <c r="Q645" i="17"/>
  <c r="K645" i="17"/>
  <c r="H645" i="17"/>
  <c r="Q644" i="17"/>
  <c r="K644" i="17"/>
  <c r="H644" i="17"/>
  <c r="Q643" i="17"/>
  <c r="K643" i="17"/>
  <c r="H643" i="17"/>
  <c r="Q642" i="17"/>
  <c r="K642" i="17"/>
  <c r="H642" i="17"/>
  <c r="Q641" i="17"/>
  <c r="K641" i="17"/>
  <c r="H641" i="17"/>
  <c r="Q640" i="17"/>
  <c r="K640" i="17"/>
  <c r="H640" i="17"/>
  <c r="Q639" i="17"/>
  <c r="K639" i="17"/>
  <c r="H639" i="17"/>
  <c r="Q638" i="17"/>
  <c r="K638" i="17"/>
  <c r="H638" i="17"/>
  <c r="Q637" i="17"/>
  <c r="K637" i="17"/>
  <c r="H637" i="17"/>
  <c r="Q636" i="17"/>
  <c r="K636" i="17"/>
  <c r="H636" i="17"/>
  <c r="Q635" i="17"/>
  <c r="K635" i="17"/>
  <c r="H635" i="17"/>
  <c r="Q634" i="17"/>
  <c r="K634" i="17"/>
  <c r="H634" i="17"/>
  <c r="Q633" i="17"/>
  <c r="K633" i="17"/>
  <c r="H633" i="17"/>
  <c r="Q632" i="17"/>
  <c r="K632" i="17"/>
  <c r="H632" i="17"/>
  <c r="Q631" i="17"/>
  <c r="K631" i="17"/>
  <c r="H631" i="17"/>
  <c r="Q630" i="17"/>
  <c r="K630" i="17"/>
  <c r="H630" i="17"/>
  <c r="Q629" i="17"/>
  <c r="K629" i="17"/>
  <c r="H629" i="17"/>
  <c r="Q628" i="17"/>
  <c r="K628" i="17"/>
  <c r="H628" i="17"/>
  <c r="Q627" i="17"/>
  <c r="K627" i="17"/>
  <c r="H627" i="17"/>
  <c r="Q626" i="17"/>
  <c r="K626" i="17"/>
  <c r="H626" i="17"/>
  <c r="Q625" i="17"/>
  <c r="K625" i="17"/>
  <c r="H625" i="17"/>
  <c r="Q624" i="17"/>
  <c r="K624" i="17"/>
  <c r="H624" i="17"/>
  <c r="Q623" i="17"/>
  <c r="K623" i="17"/>
  <c r="H623" i="17"/>
  <c r="Q622" i="17"/>
  <c r="K622" i="17"/>
  <c r="H622" i="17"/>
  <c r="Q621" i="17"/>
  <c r="K621" i="17"/>
  <c r="H621" i="17"/>
  <c r="Q620" i="17"/>
  <c r="K620" i="17"/>
  <c r="H620" i="17"/>
  <c r="Q619" i="17"/>
  <c r="K619" i="17"/>
  <c r="H619" i="17"/>
  <c r="Q618" i="17"/>
  <c r="K618" i="17"/>
  <c r="H618" i="17"/>
  <c r="Q617" i="17"/>
  <c r="K617" i="17"/>
  <c r="H617" i="17"/>
  <c r="Q616" i="17"/>
  <c r="K616" i="17"/>
  <c r="H616" i="17"/>
  <c r="Q615" i="17"/>
  <c r="K615" i="17"/>
  <c r="H615" i="17"/>
  <c r="Q614" i="17"/>
  <c r="K614" i="17"/>
  <c r="H614" i="17"/>
  <c r="Q613" i="17"/>
  <c r="K613" i="17"/>
  <c r="H613" i="17"/>
  <c r="Q612" i="17"/>
  <c r="K612" i="17"/>
  <c r="H612" i="17"/>
  <c r="Q611" i="17"/>
  <c r="K611" i="17"/>
  <c r="H611" i="17"/>
  <c r="Q610" i="17"/>
  <c r="K610" i="17"/>
  <c r="H610" i="17"/>
  <c r="Q608" i="17"/>
  <c r="H608" i="17"/>
  <c r="Q607" i="17"/>
  <c r="K607" i="17"/>
  <c r="H607" i="17"/>
  <c r="Q606" i="17"/>
  <c r="K606" i="17"/>
  <c r="H606" i="17"/>
  <c r="Q605" i="17"/>
  <c r="K605" i="17"/>
  <c r="H605" i="17"/>
  <c r="Q604" i="17"/>
  <c r="K604" i="17"/>
  <c r="H604" i="17"/>
  <c r="Q603" i="17"/>
  <c r="K603" i="17"/>
  <c r="H603" i="17"/>
  <c r="Q602" i="17"/>
  <c r="K602" i="17"/>
  <c r="H602" i="17"/>
  <c r="Q601" i="17"/>
  <c r="K601" i="17"/>
  <c r="H601" i="17"/>
  <c r="Q600" i="17"/>
  <c r="K600" i="17"/>
  <c r="H600" i="17"/>
  <c r="Q599" i="17"/>
  <c r="K599" i="17"/>
  <c r="H599" i="17"/>
  <c r="Q598" i="17"/>
  <c r="K598" i="17"/>
  <c r="H598" i="17"/>
  <c r="Q597" i="17"/>
  <c r="K597" i="17"/>
  <c r="H597" i="17"/>
  <c r="Q596" i="17"/>
  <c r="K596" i="17"/>
  <c r="H596" i="17"/>
  <c r="Q595" i="17"/>
  <c r="K595" i="17"/>
  <c r="H595" i="17"/>
  <c r="Q594" i="17"/>
  <c r="H594" i="17"/>
  <c r="Q593" i="17"/>
  <c r="K593" i="17"/>
  <c r="H593" i="17"/>
  <c r="Q592" i="17"/>
  <c r="K592" i="17"/>
  <c r="H592" i="17"/>
  <c r="Q591" i="17"/>
  <c r="K591" i="17"/>
  <c r="H591" i="17"/>
  <c r="Q590" i="17"/>
  <c r="K590" i="17"/>
  <c r="H590" i="17"/>
  <c r="Q589" i="17"/>
  <c r="K589" i="17"/>
  <c r="H589" i="17"/>
  <c r="Q588" i="17"/>
  <c r="K588" i="17"/>
  <c r="H588" i="17"/>
  <c r="Q587" i="17"/>
  <c r="K587" i="17"/>
  <c r="H587" i="17"/>
  <c r="Q586" i="17"/>
  <c r="K586" i="17"/>
  <c r="H586" i="17"/>
  <c r="Q585" i="17"/>
  <c r="K585" i="17"/>
  <c r="H585" i="17"/>
  <c r="Q584" i="17"/>
  <c r="K584" i="17"/>
  <c r="H584" i="17"/>
  <c r="Q583" i="17"/>
  <c r="K583" i="17"/>
  <c r="H583" i="17"/>
  <c r="Q582" i="17"/>
  <c r="K582" i="17"/>
  <c r="H582" i="17"/>
  <c r="Q581" i="17"/>
  <c r="K581" i="17"/>
  <c r="H581" i="17"/>
  <c r="Q580" i="17"/>
  <c r="K580" i="17"/>
  <c r="H580" i="17"/>
  <c r="Q579" i="17"/>
  <c r="K579" i="17"/>
  <c r="H579" i="17"/>
  <c r="Q578" i="17"/>
  <c r="K578" i="17"/>
  <c r="H578" i="17"/>
  <c r="Q577" i="17"/>
  <c r="K577" i="17"/>
  <c r="H577" i="17"/>
  <c r="Q576" i="17"/>
  <c r="K576" i="17"/>
  <c r="H576" i="17"/>
  <c r="Q575" i="17"/>
  <c r="K575" i="17"/>
  <c r="H575" i="17"/>
  <c r="Q574" i="17"/>
  <c r="K574" i="17"/>
  <c r="H574" i="17"/>
  <c r="Q573" i="17"/>
  <c r="K573" i="17"/>
  <c r="H573" i="17"/>
  <c r="Q572" i="17"/>
  <c r="K572" i="17"/>
  <c r="H572" i="17"/>
  <c r="Q571" i="17"/>
  <c r="K571" i="17"/>
  <c r="H571" i="17"/>
  <c r="Q570" i="17"/>
  <c r="K570" i="17"/>
  <c r="H570" i="17"/>
  <c r="Q569" i="17"/>
  <c r="K569" i="17"/>
  <c r="H569" i="17"/>
  <c r="Q568" i="17"/>
  <c r="K568" i="17"/>
  <c r="H568" i="17"/>
  <c r="Q567" i="17"/>
  <c r="K567" i="17"/>
  <c r="H567" i="17"/>
  <c r="Q566" i="17"/>
  <c r="K566" i="17"/>
  <c r="H566" i="17"/>
  <c r="Q565" i="17"/>
  <c r="K565" i="17"/>
  <c r="H565" i="17"/>
  <c r="Q564" i="17"/>
  <c r="K564" i="17"/>
  <c r="H564" i="17"/>
  <c r="Q563" i="17"/>
  <c r="K563" i="17"/>
  <c r="H563" i="17"/>
  <c r="Q562" i="17"/>
  <c r="K562" i="17"/>
  <c r="H562" i="17"/>
  <c r="Q561" i="17"/>
  <c r="K561" i="17"/>
  <c r="H561" i="17"/>
  <c r="Q560" i="17"/>
  <c r="K560" i="17"/>
  <c r="H560" i="17"/>
  <c r="Q559" i="17"/>
  <c r="K559" i="17"/>
  <c r="H559" i="17"/>
  <c r="Q558" i="17"/>
  <c r="K558" i="17"/>
  <c r="H558" i="17"/>
  <c r="Q557" i="17"/>
  <c r="K557" i="17"/>
  <c r="H557" i="17"/>
  <c r="Q556" i="17"/>
  <c r="K556" i="17"/>
  <c r="H556" i="17"/>
  <c r="Q555" i="17"/>
  <c r="K555" i="17"/>
  <c r="H555" i="17"/>
  <c r="Q554" i="17"/>
  <c r="K554" i="17"/>
  <c r="H554" i="17"/>
  <c r="Q553" i="17"/>
  <c r="K553" i="17"/>
  <c r="H553" i="17"/>
  <c r="Q552" i="17"/>
  <c r="K552" i="17"/>
  <c r="H552" i="17"/>
  <c r="Q551" i="17"/>
  <c r="K551" i="17"/>
  <c r="H551" i="17"/>
  <c r="Q550" i="17"/>
  <c r="K550" i="17"/>
  <c r="H550" i="17"/>
  <c r="Q549" i="17"/>
  <c r="K549" i="17"/>
  <c r="H549" i="17"/>
  <c r="Q548" i="17"/>
  <c r="K548" i="17"/>
  <c r="H548" i="17"/>
  <c r="Q547" i="17"/>
  <c r="K547" i="17"/>
  <c r="H547" i="17"/>
  <c r="Q546" i="17"/>
  <c r="K546" i="17"/>
  <c r="H546" i="17"/>
  <c r="Q545" i="17"/>
  <c r="K545" i="17"/>
  <c r="H545" i="17"/>
  <c r="Q544" i="17"/>
  <c r="K544" i="17"/>
  <c r="H544" i="17"/>
  <c r="Q543" i="17"/>
  <c r="K543" i="17"/>
  <c r="H543" i="17"/>
  <c r="Q542" i="17"/>
  <c r="K542" i="17"/>
  <c r="H542" i="17"/>
  <c r="Q541" i="17"/>
  <c r="K541" i="17"/>
  <c r="H541" i="17"/>
  <c r="Q540" i="17"/>
  <c r="K540" i="17"/>
  <c r="H540" i="17"/>
  <c r="Q539" i="17"/>
  <c r="K539" i="17"/>
  <c r="H539" i="17"/>
  <c r="Q538" i="17"/>
  <c r="K538" i="17"/>
  <c r="H538" i="17"/>
  <c r="Q537" i="17"/>
  <c r="K537" i="17"/>
  <c r="H537" i="17"/>
  <c r="Q536" i="17"/>
  <c r="K536" i="17"/>
  <c r="H536" i="17"/>
  <c r="Q535" i="17"/>
  <c r="K535" i="17"/>
  <c r="H535" i="17"/>
  <c r="Q534" i="17"/>
  <c r="K534" i="17"/>
  <c r="H534" i="17"/>
  <c r="Q533" i="17"/>
  <c r="K533" i="17"/>
  <c r="H533" i="17"/>
  <c r="Q532" i="17"/>
  <c r="K532" i="17"/>
  <c r="H532" i="17"/>
  <c r="Q531" i="17"/>
  <c r="K531" i="17"/>
  <c r="H531" i="17"/>
  <c r="Q530" i="17"/>
  <c r="K530" i="17"/>
  <c r="H530" i="17"/>
  <c r="Q529" i="17"/>
  <c r="K529" i="17"/>
  <c r="H529" i="17"/>
  <c r="Q528" i="17"/>
  <c r="K528" i="17"/>
  <c r="H528" i="17"/>
  <c r="Q527" i="17"/>
  <c r="K527" i="17"/>
  <c r="H527" i="17"/>
  <c r="Q526" i="17"/>
  <c r="K526" i="17"/>
  <c r="H526" i="17"/>
  <c r="Q525" i="17"/>
  <c r="K525" i="17"/>
  <c r="H525" i="17"/>
  <c r="Q524" i="17"/>
  <c r="K524" i="17"/>
  <c r="H524" i="17"/>
  <c r="Q523" i="17"/>
  <c r="K523" i="17"/>
  <c r="H523" i="17"/>
  <c r="Q522" i="17"/>
  <c r="K522" i="17"/>
  <c r="H522" i="17"/>
  <c r="Q521" i="17"/>
  <c r="K521" i="17"/>
  <c r="H521" i="17"/>
  <c r="Q520" i="17"/>
  <c r="K520" i="17"/>
  <c r="H520" i="17"/>
  <c r="Q519" i="17"/>
  <c r="K519" i="17"/>
  <c r="H519" i="17"/>
  <c r="Q518" i="17"/>
  <c r="K518" i="17"/>
  <c r="H518" i="17"/>
  <c r="Q517" i="17"/>
  <c r="K517" i="17"/>
  <c r="H517" i="17"/>
  <c r="Q516" i="17"/>
  <c r="K516" i="17"/>
  <c r="H516" i="17"/>
  <c r="Q515" i="17"/>
  <c r="K515" i="17"/>
  <c r="H515" i="17"/>
  <c r="Q514" i="17"/>
  <c r="K514" i="17"/>
  <c r="H514" i="17"/>
  <c r="Q513" i="17"/>
  <c r="K513" i="17"/>
  <c r="H513" i="17"/>
  <c r="Q512" i="17"/>
  <c r="K512" i="17"/>
  <c r="H512" i="17"/>
  <c r="Q511" i="17"/>
  <c r="K511" i="17"/>
  <c r="H511" i="17"/>
  <c r="Q510" i="17"/>
  <c r="K510" i="17"/>
  <c r="H510" i="17"/>
  <c r="Q509" i="17"/>
  <c r="K509" i="17"/>
  <c r="H509" i="17"/>
  <c r="Q508" i="17"/>
  <c r="K508" i="17"/>
  <c r="H508" i="17"/>
  <c r="Q507" i="17"/>
  <c r="K507" i="17"/>
  <c r="H507" i="17"/>
  <c r="Q506" i="17"/>
  <c r="K506" i="17"/>
  <c r="H506" i="17"/>
  <c r="Q505" i="17"/>
  <c r="K505" i="17"/>
  <c r="H505" i="17"/>
  <c r="Q504" i="17"/>
  <c r="K504" i="17"/>
  <c r="H504" i="17"/>
  <c r="Q503" i="17"/>
  <c r="K503" i="17"/>
  <c r="H503" i="17"/>
  <c r="Q502" i="17"/>
  <c r="K502" i="17"/>
  <c r="H502" i="17"/>
  <c r="Q501" i="17"/>
  <c r="K501" i="17"/>
  <c r="H501" i="17"/>
  <c r="Q500" i="17"/>
  <c r="K500" i="17"/>
  <c r="H500" i="17"/>
  <c r="Q499" i="17"/>
  <c r="K499" i="17"/>
  <c r="H499" i="17"/>
  <c r="Q498" i="17"/>
  <c r="K498" i="17"/>
  <c r="H498" i="17"/>
  <c r="Q497" i="17"/>
  <c r="K497" i="17"/>
  <c r="H497" i="17"/>
  <c r="Q496" i="17"/>
  <c r="K496" i="17"/>
  <c r="H496" i="17"/>
  <c r="Q495" i="17"/>
  <c r="K495" i="17"/>
  <c r="H495" i="17"/>
  <c r="Q494" i="17"/>
  <c r="K494" i="17"/>
  <c r="H494" i="17"/>
  <c r="Q493" i="17"/>
  <c r="K493" i="17"/>
  <c r="H493" i="17"/>
  <c r="Q492" i="17"/>
  <c r="K492" i="17"/>
  <c r="H492" i="17"/>
  <c r="Q491" i="17"/>
  <c r="K491" i="17"/>
  <c r="H491" i="17"/>
  <c r="Q490" i="17"/>
  <c r="K490" i="17"/>
  <c r="H490" i="17"/>
  <c r="Q489" i="17"/>
  <c r="K489" i="17"/>
  <c r="H489" i="17"/>
  <c r="Q488" i="17"/>
  <c r="K488" i="17"/>
  <c r="H488" i="17"/>
  <c r="Q487" i="17"/>
  <c r="K487" i="17"/>
  <c r="H487" i="17"/>
  <c r="Q486" i="17"/>
  <c r="K486" i="17"/>
  <c r="H486" i="17"/>
  <c r="Q485" i="17"/>
  <c r="K485" i="17"/>
  <c r="H485" i="17"/>
  <c r="Q484" i="17"/>
  <c r="K484" i="17"/>
  <c r="H484" i="17"/>
  <c r="Q483" i="17"/>
  <c r="K483" i="17"/>
  <c r="H483" i="17"/>
  <c r="Q482" i="17"/>
  <c r="K482" i="17"/>
  <c r="H482" i="17"/>
  <c r="Q481" i="17"/>
  <c r="K481" i="17"/>
  <c r="H481" i="17"/>
  <c r="Q480" i="17"/>
  <c r="K480" i="17"/>
  <c r="H480" i="17"/>
  <c r="Q479" i="17"/>
  <c r="K479" i="17"/>
  <c r="H479" i="17"/>
  <c r="Q478" i="17"/>
  <c r="K478" i="17"/>
  <c r="H478" i="17"/>
  <c r="Q477" i="17"/>
  <c r="K477" i="17"/>
  <c r="H477" i="17"/>
  <c r="Q476" i="17"/>
  <c r="K476" i="17"/>
  <c r="H476" i="17"/>
  <c r="Q475" i="17"/>
  <c r="K475" i="17"/>
  <c r="H475" i="17"/>
  <c r="Q474" i="17"/>
  <c r="K474" i="17"/>
  <c r="H474" i="17"/>
  <c r="Q473" i="17"/>
  <c r="K473" i="17"/>
  <c r="H473" i="17"/>
  <c r="Q472" i="17"/>
  <c r="K472" i="17"/>
  <c r="H472" i="17"/>
  <c r="Q471" i="17"/>
  <c r="K471" i="17"/>
  <c r="H471" i="17"/>
  <c r="Q470" i="17"/>
  <c r="K470" i="17"/>
  <c r="H470" i="17"/>
  <c r="Q469" i="17"/>
  <c r="K469" i="17"/>
  <c r="H469" i="17"/>
  <c r="Q468" i="17"/>
  <c r="K468" i="17"/>
  <c r="H468" i="17"/>
  <c r="Q467" i="17"/>
  <c r="K467" i="17"/>
  <c r="H467" i="17"/>
  <c r="Q466" i="17"/>
  <c r="K466" i="17"/>
  <c r="H466" i="17"/>
  <c r="Q465" i="17"/>
  <c r="K465" i="17"/>
  <c r="H465" i="17"/>
  <c r="Q464" i="17"/>
  <c r="K464" i="17"/>
  <c r="H464" i="17"/>
  <c r="Q463" i="17"/>
  <c r="K463" i="17"/>
  <c r="H463" i="17"/>
  <c r="Q462" i="17"/>
  <c r="K462" i="17"/>
  <c r="H462" i="17"/>
  <c r="Q461" i="17"/>
  <c r="K461" i="17"/>
  <c r="H461" i="17"/>
  <c r="Q460" i="17"/>
  <c r="K460" i="17"/>
  <c r="H460" i="17"/>
  <c r="Q459" i="17"/>
  <c r="K459" i="17"/>
  <c r="H459" i="17"/>
  <c r="Q458" i="17"/>
  <c r="K458" i="17"/>
  <c r="H458" i="17"/>
  <c r="Q457" i="17"/>
  <c r="K457" i="17"/>
  <c r="H457" i="17"/>
  <c r="Q456" i="17"/>
  <c r="K456" i="17"/>
  <c r="H456" i="17"/>
  <c r="Q455" i="17"/>
  <c r="K455" i="17"/>
  <c r="H455" i="17"/>
  <c r="Q454" i="17"/>
  <c r="K454" i="17"/>
  <c r="H454" i="17"/>
  <c r="Q453" i="17"/>
  <c r="K453" i="17"/>
  <c r="H453" i="17"/>
  <c r="Q452" i="17"/>
  <c r="K452" i="17"/>
  <c r="H452" i="17"/>
  <c r="Q451" i="17"/>
  <c r="K451" i="17"/>
  <c r="H451" i="17"/>
  <c r="Q450" i="17"/>
  <c r="H450" i="17"/>
  <c r="Q448" i="17"/>
  <c r="K448" i="17"/>
  <c r="H448" i="17"/>
  <c r="Q446" i="17"/>
  <c r="K446" i="17"/>
  <c r="H446" i="17"/>
  <c r="Q445" i="17"/>
  <c r="K445" i="17"/>
  <c r="H445" i="17"/>
  <c r="Q444" i="17"/>
  <c r="K444" i="17"/>
  <c r="H444" i="17"/>
  <c r="Q443" i="17"/>
  <c r="K443" i="17"/>
  <c r="H443" i="17"/>
  <c r="Q442" i="17"/>
  <c r="K442" i="17"/>
  <c r="H442" i="17"/>
  <c r="Q441" i="17"/>
  <c r="K441" i="17"/>
  <c r="H441" i="17"/>
  <c r="Q440" i="17"/>
  <c r="K440" i="17"/>
  <c r="H440" i="17"/>
  <c r="Q439" i="17"/>
  <c r="K439" i="17"/>
  <c r="H439" i="17"/>
  <c r="Q438" i="17"/>
  <c r="K438" i="17"/>
  <c r="H438" i="17"/>
  <c r="Q437" i="17"/>
  <c r="K437" i="17"/>
  <c r="H437" i="17"/>
  <c r="Q436" i="17"/>
  <c r="K436" i="17"/>
  <c r="H436" i="17"/>
  <c r="Q435" i="17"/>
  <c r="K435" i="17"/>
  <c r="H435" i="17"/>
  <c r="Q434" i="17"/>
  <c r="K434" i="17"/>
  <c r="H434" i="17"/>
  <c r="Q432" i="17"/>
  <c r="K432" i="17"/>
  <c r="H432" i="17"/>
  <c r="Q431" i="17"/>
  <c r="K431" i="17"/>
  <c r="H431" i="17"/>
  <c r="Q430" i="17"/>
  <c r="K430" i="17"/>
  <c r="H430" i="17"/>
  <c r="Q429" i="17"/>
  <c r="K429" i="17"/>
  <c r="H429" i="17"/>
  <c r="Q428" i="17"/>
  <c r="K428" i="17"/>
  <c r="H428" i="17"/>
  <c r="Q426" i="17"/>
  <c r="K426" i="17"/>
  <c r="H426" i="17"/>
  <c r="Q425" i="17"/>
  <c r="K425" i="17"/>
  <c r="H425" i="17"/>
  <c r="Q424" i="17"/>
  <c r="K424" i="17"/>
  <c r="H424" i="17"/>
  <c r="Q423" i="17"/>
  <c r="K423" i="17"/>
  <c r="H423" i="17"/>
  <c r="Q422" i="17"/>
  <c r="K422" i="17"/>
  <c r="H422" i="17"/>
  <c r="Q421" i="17"/>
  <c r="K421" i="17"/>
  <c r="H421" i="17"/>
  <c r="Q420" i="17"/>
  <c r="K420" i="17"/>
  <c r="H420" i="17"/>
  <c r="Q419" i="17"/>
  <c r="K419" i="17"/>
  <c r="H419" i="17"/>
  <c r="Q418" i="17"/>
  <c r="K418" i="17"/>
  <c r="H418" i="17"/>
  <c r="Q417" i="17"/>
  <c r="K417" i="17"/>
  <c r="H417" i="17"/>
  <c r="Q416" i="17"/>
  <c r="K416" i="17"/>
  <c r="H416" i="17"/>
  <c r="Q415" i="17"/>
  <c r="K415" i="17"/>
  <c r="H415" i="17"/>
  <c r="Q413" i="17"/>
  <c r="K413" i="17"/>
  <c r="H413" i="17"/>
  <c r="Q412" i="17"/>
  <c r="K412" i="17"/>
  <c r="H412" i="17"/>
  <c r="Q411" i="17"/>
  <c r="K411" i="17"/>
  <c r="H411" i="17"/>
  <c r="Q410" i="17"/>
  <c r="K410" i="17"/>
  <c r="H410" i="17"/>
  <c r="Q409" i="17"/>
  <c r="K409" i="17"/>
  <c r="H409" i="17"/>
  <c r="Q408" i="17"/>
  <c r="K408" i="17"/>
  <c r="H408" i="17"/>
  <c r="Q407" i="17"/>
  <c r="K407" i="17"/>
  <c r="H407" i="17"/>
  <c r="Q406" i="17"/>
  <c r="K406" i="17"/>
  <c r="H406" i="17"/>
  <c r="Q405" i="17"/>
  <c r="K405" i="17"/>
  <c r="H405" i="17"/>
  <c r="Q404" i="17"/>
  <c r="K404" i="17"/>
  <c r="H404" i="17"/>
  <c r="Q403" i="17"/>
  <c r="K403" i="17"/>
  <c r="H403" i="17"/>
  <c r="Q402" i="17"/>
  <c r="K402" i="17"/>
  <c r="H402" i="17"/>
  <c r="Q401" i="17"/>
  <c r="K401" i="17"/>
  <c r="H401" i="17"/>
  <c r="Q400" i="17"/>
  <c r="K400" i="17"/>
  <c r="H400" i="17"/>
  <c r="Q399" i="17"/>
  <c r="K399" i="17"/>
  <c r="H399" i="17"/>
  <c r="Q398" i="17"/>
  <c r="K398" i="17"/>
  <c r="H398" i="17"/>
  <c r="Q397" i="17"/>
  <c r="K397" i="17"/>
  <c r="H397" i="17"/>
  <c r="Q396" i="17"/>
  <c r="K396" i="17"/>
  <c r="H396" i="17"/>
  <c r="Q395" i="17"/>
  <c r="K395" i="17"/>
  <c r="H395" i="17"/>
  <c r="Q394" i="17"/>
  <c r="K394" i="17"/>
  <c r="H394" i="17"/>
  <c r="Q393" i="17"/>
  <c r="K393" i="17"/>
  <c r="H393" i="17"/>
  <c r="Q392" i="17"/>
  <c r="K392" i="17"/>
  <c r="H392" i="17"/>
  <c r="Q391" i="17"/>
  <c r="K391" i="17"/>
  <c r="H391" i="17"/>
  <c r="Q390" i="17"/>
  <c r="K390" i="17"/>
  <c r="H390" i="17"/>
  <c r="Q389" i="17"/>
  <c r="K389" i="17"/>
  <c r="H389" i="17"/>
  <c r="Q388" i="17"/>
  <c r="K388" i="17"/>
  <c r="H388" i="17"/>
  <c r="Q387" i="17"/>
  <c r="K387" i="17"/>
  <c r="H387" i="17"/>
  <c r="Q386" i="17"/>
  <c r="K386" i="17"/>
  <c r="H386" i="17"/>
  <c r="Q385" i="17"/>
  <c r="K385" i="17"/>
  <c r="H385" i="17"/>
  <c r="Q384" i="17"/>
  <c r="K384" i="17"/>
  <c r="H384" i="17"/>
  <c r="Q383" i="17"/>
  <c r="K383" i="17"/>
  <c r="H383" i="17"/>
  <c r="Q382" i="17"/>
  <c r="K382" i="17"/>
  <c r="H382" i="17"/>
  <c r="Q381" i="17"/>
  <c r="K381" i="17"/>
  <c r="H381" i="17"/>
  <c r="Q380" i="17"/>
  <c r="K380" i="17"/>
  <c r="H380" i="17"/>
  <c r="Q379" i="17"/>
  <c r="K379" i="17"/>
  <c r="H379" i="17"/>
  <c r="Q378" i="17"/>
  <c r="K378" i="17"/>
  <c r="H378" i="17"/>
  <c r="Q377" i="17"/>
  <c r="K377" i="17"/>
  <c r="H377" i="17"/>
  <c r="Q376" i="17"/>
  <c r="K376" i="17"/>
  <c r="H376" i="17"/>
  <c r="Q375" i="17"/>
  <c r="K375" i="17"/>
  <c r="H375" i="17"/>
  <c r="Q374" i="17"/>
  <c r="K374" i="17"/>
  <c r="H374" i="17"/>
  <c r="Q373" i="17"/>
  <c r="K373" i="17"/>
  <c r="H373" i="17"/>
  <c r="Q372" i="17"/>
  <c r="K372" i="17"/>
  <c r="H372" i="17"/>
  <c r="Q371" i="17"/>
  <c r="K371" i="17"/>
  <c r="H371" i="17"/>
  <c r="Q370" i="17"/>
  <c r="K370" i="17"/>
  <c r="H370" i="17"/>
  <c r="Q369" i="17"/>
  <c r="K369" i="17"/>
  <c r="H369" i="17"/>
  <c r="Q368" i="17"/>
  <c r="K368" i="17"/>
  <c r="H368" i="17"/>
  <c r="Q367" i="17"/>
  <c r="K367" i="17"/>
  <c r="H367" i="17"/>
  <c r="Q366" i="17"/>
  <c r="K366" i="17"/>
  <c r="H366" i="17"/>
  <c r="Q365" i="17"/>
  <c r="K365" i="17"/>
  <c r="H365" i="17"/>
  <c r="Q364" i="17"/>
  <c r="K364" i="17"/>
  <c r="H364" i="17"/>
  <c r="Q363" i="17"/>
  <c r="K363" i="17"/>
  <c r="H363" i="17"/>
  <c r="Q362" i="17"/>
  <c r="K362" i="17"/>
  <c r="H362" i="17"/>
  <c r="Q361" i="17"/>
  <c r="K361" i="17"/>
  <c r="H361" i="17"/>
  <c r="Q360" i="17"/>
  <c r="K360" i="17"/>
  <c r="H360" i="17"/>
  <c r="Q359" i="17"/>
  <c r="K359" i="17"/>
  <c r="H359" i="17"/>
  <c r="Q358" i="17"/>
  <c r="K358" i="17"/>
  <c r="H358" i="17"/>
  <c r="Q357" i="17"/>
  <c r="K357" i="17"/>
  <c r="H357" i="17"/>
  <c r="Q356" i="17"/>
  <c r="K356" i="17"/>
  <c r="H356" i="17"/>
  <c r="Q355" i="17"/>
  <c r="K355" i="17"/>
  <c r="H355" i="17"/>
  <c r="Q354" i="17"/>
  <c r="K354" i="17"/>
  <c r="H354" i="17"/>
  <c r="Q353" i="17"/>
  <c r="K353" i="17"/>
  <c r="H353" i="17"/>
  <c r="Q352" i="17"/>
  <c r="K352" i="17"/>
  <c r="H352" i="17"/>
  <c r="Q351" i="17"/>
  <c r="K351" i="17"/>
  <c r="H351" i="17"/>
  <c r="Q350" i="17"/>
  <c r="K350" i="17"/>
  <c r="H350" i="17"/>
  <c r="Q349" i="17"/>
  <c r="K349" i="17"/>
  <c r="H349" i="17"/>
  <c r="Q348" i="17"/>
  <c r="K348" i="17"/>
  <c r="H348" i="17"/>
  <c r="Q347" i="17"/>
  <c r="K347" i="17"/>
  <c r="H347" i="17"/>
  <c r="Q346" i="17"/>
  <c r="K346" i="17"/>
  <c r="H346" i="17"/>
  <c r="Q345" i="17"/>
  <c r="K345" i="17"/>
  <c r="H345" i="17"/>
  <c r="Q344" i="17"/>
  <c r="K344" i="17"/>
  <c r="H344" i="17"/>
  <c r="Q343" i="17"/>
  <c r="K343" i="17"/>
  <c r="H343" i="17"/>
  <c r="Q342" i="17"/>
  <c r="K342" i="17"/>
  <c r="H342" i="17"/>
  <c r="Q341" i="17"/>
  <c r="K341" i="17"/>
  <c r="H341" i="17"/>
  <c r="Q340" i="17"/>
  <c r="K340" i="17"/>
  <c r="H340" i="17"/>
  <c r="Q339" i="17"/>
  <c r="K339" i="17"/>
  <c r="H339" i="17"/>
  <c r="Q338" i="17"/>
  <c r="K338" i="17"/>
  <c r="H338" i="17"/>
  <c r="Q337" i="17"/>
  <c r="K337" i="17"/>
  <c r="H337" i="17"/>
  <c r="Q336" i="17"/>
  <c r="K336" i="17"/>
  <c r="H336" i="17"/>
  <c r="Q335" i="17"/>
  <c r="K335" i="17"/>
  <c r="H335" i="17"/>
  <c r="Q334" i="17"/>
  <c r="K334" i="17"/>
  <c r="H334" i="17"/>
  <c r="Q333" i="17"/>
  <c r="K333" i="17"/>
  <c r="H333" i="17"/>
  <c r="Q332" i="17"/>
  <c r="K332" i="17"/>
  <c r="H332" i="17"/>
  <c r="Q331" i="17"/>
  <c r="K331" i="17"/>
  <c r="H331" i="17"/>
  <c r="Q330" i="17"/>
  <c r="K330" i="17"/>
  <c r="H330" i="17"/>
  <c r="Q329" i="17"/>
  <c r="K329" i="17"/>
  <c r="H329" i="17"/>
  <c r="Q328" i="17"/>
  <c r="K328" i="17"/>
  <c r="H328" i="17"/>
  <c r="Q327" i="17"/>
  <c r="K327" i="17"/>
  <c r="H327" i="17"/>
  <c r="Q326" i="17"/>
  <c r="K326" i="17"/>
  <c r="H326" i="17"/>
  <c r="Q325" i="17"/>
  <c r="K325" i="17"/>
  <c r="H325" i="17"/>
  <c r="Q324" i="17"/>
  <c r="K324" i="17"/>
  <c r="H324" i="17"/>
  <c r="Q323" i="17"/>
  <c r="K323" i="17"/>
  <c r="H323" i="17"/>
  <c r="Q322" i="17"/>
  <c r="K322" i="17"/>
  <c r="H322" i="17"/>
  <c r="Q321" i="17"/>
  <c r="K321" i="17"/>
  <c r="H321" i="17"/>
  <c r="Q320" i="17"/>
  <c r="K320" i="17"/>
  <c r="H320" i="17"/>
  <c r="Q319" i="17"/>
  <c r="K319" i="17"/>
  <c r="H319" i="17"/>
  <c r="Q318" i="17"/>
  <c r="K318" i="17"/>
  <c r="H318" i="17"/>
  <c r="Q317" i="17"/>
  <c r="K317" i="17"/>
  <c r="H317" i="17"/>
  <c r="Q316" i="17"/>
  <c r="K316" i="17"/>
  <c r="H316" i="17"/>
  <c r="Q315" i="17"/>
  <c r="K315" i="17"/>
  <c r="H315" i="17"/>
  <c r="Q314" i="17"/>
  <c r="K314" i="17"/>
  <c r="H314" i="17"/>
  <c r="Q313" i="17"/>
  <c r="K313" i="17"/>
  <c r="H313" i="17"/>
  <c r="Q312" i="17"/>
  <c r="K312" i="17"/>
  <c r="H312" i="17"/>
  <c r="Q311" i="17"/>
  <c r="K311" i="17"/>
  <c r="H311" i="17"/>
  <c r="Q310" i="17"/>
  <c r="K310" i="17"/>
  <c r="H310" i="17"/>
  <c r="Q309" i="17"/>
  <c r="K309" i="17"/>
  <c r="H309" i="17"/>
  <c r="Q308" i="17"/>
  <c r="K308" i="17"/>
  <c r="H308" i="17"/>
  <c r="Q307" i="17"/>
  <c r="K307" i="17"/>
  <c r="H307" i="17"/>
  <c r="Q306" i="17"/>
  <c r="K306" i="17"/>
  <c r="H306" i="17"/>
  <c r="Q305" i="17"/>
  <c r="K305" i="17"/>
  <c r="H305" i="17"/>
  <c r="Q304" i="17"/>
  <c r="K304" i="17"/>
  <c r="H304" i="17"/>
  <c r="Q303" i="17"/>
  <c r="K303" i="17"/>
  <c r="H303" i="17"/>
  <c r="Q302" i="17"/>
  <c r="K302" i="17"/>
  <c r="H302" i="17"/>
  <c r="Q301" i="17"/>
  <c r="K301" i="17"/>
  <c r="H301" i="17"/>
  <c r="Q300" i="17"/>
  <c r="K300" i="17"/>
  <c r="H300" i="17"/>
  <c r="Q299" i="17"/>
  <c r="K299" i="17"/>
  <c r="H299" i="17"/>
  <c r="Q298" i="17"/>
  <c r="K298" i="17"/>
  <c r="H298" i="17"/>
  <c r="Q297" i="17"/>
  <c r="K297" i="17"/>
  <c r="H297" i="17"/>
  <c r="Q296" i="17"/>
  <c r="K296" i="17"/>
  <c r="H296" i="17"/>
  <c r="Q295" i="17"/>
  <c r="K295" i="17"/>
  <c r="H295" i="17"/>
  <c r="Q294" i="17"/>
  <c r="K294" i="17"/>
  <c r="H294" i="17"/>
  <c r="Q293" i="17"/>
  <c r="K293" i="17"/>
  <c r="H293" i="17"/>
  <c r="Q292" i="17"/>
  <c r="K292" i="17"/>
  <c r="H292" i="17"/>
  <c r="Q291" i="17"/>
  <c r="K291" i="17"/>
  <c r="H291" i="17"/>
  <c r="Q290" i="17"/>
  <c r="K290" i="17"/>
  <c r="H290" i="17"/>
  <c r="Q289" i="17"/>
  <c r="K289" i="17"/>
  <c r="H289" i="17"/>
  <c r="Q288" i="17"/>
  <c r="K288" i="17"/>
  <c r="H288" i="17"/>
  <c r="Q287" i="17"/>
  <c r="K287" i="17"/>
  <c r="H287" i="17"/>
  <c r="Q286" i="17"/>
  <c r="K286" i="17"/>
  <c r="H286" i="17"/>
  <c r="Q285" i="17"/>
  <c r="K285" i="17"/>
  <c r="H285" i="17"/>
  <c r="Q284" i="17"/>
  <c r="K284" i="17"/>
  <c r="H284" i="17"/>
  <c r="Q283" i="17"/>
  <c r="K283" i="17"/>
  <c r="H283" i="17"/>
  <c r="Q282" i="17"/>
  <c r="K282" i="17"/>
  <c r="H282" i="17"/>
  <c r="Q281" i="17"/>
  <c r="K281" i="17"/>
  <c r="H281" i="17"/>
  <c r="Q280" i="17"/>
  <c r="K280" i="17"/>
  <c r="H280" i="17"/>
  <c r="Q279" i="17"/>
  <c r="K279" i="17"/>
  <c r="H279" i="17"/>
  <c r="Q278" i="17"/>
  <c r="K278" i="17"/>
  <c r="H278" i="17"/>
  <c r="Q277" i="17"/>
  <c r="K277" i="17"/>
  <c r="H277" i="17"/>
  <c r="Q276" i="17"/>
  <c r="K276" i="17"/>
  <c r="H276" i="17"/>
  <c r="Q275" i="17"/>
  <c r="K275" i="17"/>
  <c r="H275" i="17"/>
  <c r="Q274" i="17"/>
  <c r="K274" i="17"/>
  <c r="H274" i="17"/>
  <c r="Q273" i="17"/>
  <c r="K273" i="17"/>
  <c r="H273" i="17"/>
  <c r="Q272" i="17"/>
  <c r="K272" i="17"/>
  <c r="H272" i="17"/>
  <c r="Q271" i="17"/>
  <c r="K271" i="17"/>
  <c r="H271" i="17"/>
  <c r="Q270" i="17"/>
  <c r="K270" i="17"/>
  <c r="H270" i="17"/>
  <c r="Q269" i="17"/>
  <c r="K269" i="17"/>
  <c r="H269" i="17"/>
  <c r="Q268" i="17"/>
  <c r="K268" i="17"/>
  <c r="H268" i="17"/>
  <c r="Q267" i="17"/>
  <c r="K267" i="17"/>
  <c r="H267" i="17"/>
  <c r="Q266" i="17"/>
  <c r="K266" i="17"/>
  <c r="H266" i="17"/>
  <c r="Q265" i="17"/>
  <c r="K265" i="17"/>
  <c r="H265" i="17"/>
  <c r="Q264" i="17"/>
  <c r="K264" i="17"/>
  <c r="H264" i="17"/>
  <c r="Q263" i="17"/>
  <c r="K263" i="17"/>
  <c r="H263" i="17"/>
  <c r="Q262" i="17"/>
  <c r="K262" i="17"/>
  <c r="H262" i="17"/>
  <c r="Q261" i="17"/>
  <c r="K261" i="17"/>
  <c r="H261" i="17"/>
  <c r="Q260" i="17"/>
  <c r="K260" i="17"/>
  <c r="H260" i="17"/>
  <c r="Q259" i="17"/>
  <c r="K259" i="17"/>
  <c r="H259" i="17"/>
  <c r="Q257" i="17"/>
  <c r="K257" i="17"/>
  <c r="H257" i="17"/>
  <c r="Q256" i="17"/>
  <c r="K256" i="17"/>
  <c r="H256" i="17"/>
  <c r="Q255" i="17"/>
  <c r="K255" i="17"/>
  <c r="H255" i="17"/>
  <c r="Q254" i="17"/>
  <c r="K254" i="17"/>
  <c r="H254" i="17"/>
  <c r="Q252" i="17"/>
  <c r="K252" i="17"/>
  <c r="H252" i="17"/>
  <c r="Q251" i="17"/>
  <c r="K251" i="17"/>
  <c r="H251" i="17"/>
  <c r="Q250" i="17"/>
  <c r="K250" i="17"/>
  <c r="H250" i="17"/>
  <c r="Q249" i="17"/>
  <c r="K249" i="17"/>
  <c r="H249" i="17"/>
  <c r="Q248" i="17"/>
  <c r="K248" i="17"/>
  <c r="H248" i="17"/>
  <c r="Q247" i="17"/>
  <c r="K247" i="17"/>
  <c r="H247" i="17"/>
  <c r="Q246" i="17"/>
  <c r="K246" i="17"/>
  <c r="H246" i="17"/>
  <c r="Q245" i="17"/>
  <c r="K245" i="17"/>
  <c r="H245" i="17"/>
  <c r="Q244" i="17"/>
  <c r="K244" i="17"/>
  <c r="H244" i="17"/>
  <c r="Q243" i="17"/>
  <c r="K243" i="17"/>
  <c r="H243" i="17"/>
  <c r="Q242" i="17"/>
  <c r="K242" i="17"/>
  <c r="H242" i="17"/>
  <c r="Q241" i="17"/>
  <c r="K241" i="17"/>
  <c r="Q240" i="17"/>
  <c r="K240" i="17"/>
  <c r="H240" i="17"/>
  <c r="Q239" i="17"/>
  <c r="K239" i="17"/>
  <c r="H239" i="17"/>
  <c r="Q238" i="17"/>
  <c r="K238" i="17"/>
  <c r="H238" i="17"/>
  <c r="Q236" i="17"/>
  <c r="K236" i="17"/>
  <c r="H236" i="17"/>
  <c r="Q235" i="17"/>
  <c r="K235" i="17"/>
  <c r="H235" i="17"/>
  <c r="Q234" i="17"/>
  <c r="K234" i="17"/>
  <c r="H234" i="17"/>
  <c r="Q233" i="17"/>
  <c r="K233" i="17"/>
  <c r="H233" i="17"/>
  <c r="Q232" i="17"/>
  <c r="K232" i="17"/>
  <c r="H232" i="17"/>
  <c r="Q231" i="17"/>
  <c r="K231" i="17"/>
  <c r="H231" i="17"/>
  <c r="Q230" i="17"/>
  <c r="K230" i="17"/>
  <c r="H230" i="17"/>
  <c r="Q229" i="17"/>
  <c r="K229" i="17"/>
  <c r="H229" i="17"/>
  <c r="Q228" i="17"/>
  <c r="K228" i="17"/>
  <c r="H228" i="17"/>
  <c r="Q227" i="17"/>
  <c r="K227" i="17"/>
  <c r="H227" i="17"/>
  <c r="Q226" i="17"/>
  <c r="K226" i="17"/>
  <c r="H226" i="17"/>
  <c r="Q225" i="17"/>
  <c r="K225" i="17"/>
  <c r="H225" i="17"/>
  <c r="Q224" i="17"/>
  <c r="K224" i="17"/>
  <c r="H224" i="17"/>
  <c r="Q223" i="17"/>
  <c r="K223" i="17"/>
  <c r="H223" i="17"/>
  <c r="Q222" i="17"/>
  <c r="K222" i="17"/>
  <c r="H222" i="17"/>
  <c r="Q221" i="17"/>
  <c r="K221" i="17"/>
  <c r="H221" i="17"/>
  <c r="Q220" i="17"/>
  <c r="K220" i="17"/>
  <c r="H220" i="17"/>
  <c r="Q219" i="17"/>
  <c r="K219" i="17"/>
  <c r="Q218" i="17"/>
  <c r="K218" i="17"/>
  <c r="Q217" i="17"/>
  <c r="K217" i="17"/>
  <c r="H217" i="17"/>
  <c r="Q216" i="17"/>
  <c r="K216" i="17"/>
  <c r="H216" i="17"/>
  <c r="Q215" i="17"/>
  <c r="K215" i="17"/>
  <c r="H215" i="17"/>
  <c r="Q214" i="17"/>
  <c r="K214" i="17"/>
  <c r="H214" i="17"/>
  <c r="Q213" i="17"/>
  <c r="K213" i="17"/>
  <c r="H213" i="17"/>
  <c r="Q210" i="17"/>
  <c r="K210" i="17"/>
  <c r="H210" i="17"/>
  <c r="Q209" i="17"/>
  <c r="K209" i="17"/>
  <c r="H209" i="17"/>
  <c r="Q208" i="17"/>
  <c r="K208" i="17"/>
  <c r="H208" i="17"/>
  <c r="Q207" i="17"/>
  <c r="K207" i="17"/>
  <c r="H207" i="17"/>
  <c r="Q206" i="17"/>
  <c r="K206" i="17"/>
  <c r="H206" i="17"/>
  <c r="Q205" i="17"/>
  <c r="K205" i="17"/>
  <c r="H205" i="17"/>
  <c r="Q204" i="17"/>
  <c r="K204" i="17"/>
  <c r="Q203" i="17"/>
  <c r="K203" i="17"/>
  <c r="H203" i="17"/>
  <c r="Q202" i="17"/>
  <c r="K202" i="17"/>
  <c r="H202" i="17"/>
  <c r="Q201" i="17"/>
  <c r="K201" i="17"/>
  <c r="H201" i="17"/>
  <c r="Q200" i="17"/>
  <c r="K200" i="17"/>
  <c r="H200" i="17"/>
  <c r="Q199" i="17"/>
  <c r="K199" i="17"/>
  <c r="H199" i="17"/>
  <c r="Q198" i="17"/>
  <c r="K198" i="17"/>
  <c r="H198" i="17"/>
  <c r="Q197" i="17"/>
  <c r="K197" i="17"/>
  <c r="H197" i="17"/>
  <c r="Q196" i="17"/>
  <c r="K196" i="17"/>
  <c r="H196" i="17"/>
  <c r="Q195" i="17"/>
  <c r="K195" i="17"/>
  <c r="H195" i="17"/>
  <c r="Q194" i="17"/>
  <c r="K194" i="17"/>
  <c r="H194" i="17"/>
  <c r="Q193" i="17"/>
  <c r="K193" i="17"/>
  <c r="H193" i="17"/>
  <c r="Q192" i="17"/>
  <c r="K192" i="17"/>
  <c r="H192" i="17"/>
  <c r="Q191" i="17"/>
  <c r="K191" i="17"/>
  <c r="H191" i="17"/>
  <c r="Q190" i="17"/>
  <c r="K190" i="17"/>
  <c r="H190" i="17"/>
  <c r="Q189" i="17"/>
  <c r="K189" i="17"/>
  <c r="H189" i="17"/>
  <c r="Q188" i="17"/>
  <c r="K188" i="17"/>
  <c r="H188" i="17"/>
  <c r="Q187" i="17"/>
  <c r="K187" i="17"/>
  <c r="H187" i="17"/>
  <c r="Q186" i="17"/>
  <c r="K186" i="17"/>
  <c r="H186" i="17"/>
  <c r="Q185" i="17"/>
  <c r="K185" i="17"/>
  <c r="H185" i="17"/>
  <c r="Q184" i="17"/>
  <c r="K184" i="17"/>
  <c r="H184" i="17"/>
  <c r="Q183" i="17"/>
  <c r="K183" i="17"/>
  <c r="H183" i="17"/>
  <c r="Q182" i="17"/>
  <c r="K182" i="17"/>
  <c r="H182" i="17"/>
  <c r="Q181" i="17"/>
  <c r="K181" i="17"/>
  <c r="H181" i="17"/>
  <c r="Q180" i="17"/>
  <c r="K180" i="17"/>
  <c r="H180" i="17"/>
  <c r="Q179" i="17"/>
  <c r="K179" i="17"/>
  <c r="H179" i="17"/>
  <c r="Q178" i="17"/>
  <c r="K178" i="17"/>
  <c r="H178" i="17"/>
  <c r="Q177" i="17"/>
  <c r="K177" i="17"/>
  <c r="H177" i="17"/>
  <c r="Q176" i="17"/>
  <c r="K176" i="17"/>
  <c r="H176" i="17"/>
  <c r="Q175" i="17"/>
  <c r="K175" i="17"/>
  <c r="H175" i="17"/>
  <c r="Q174" i="17"/>
  <c r="K174" i="17"/>
  <c r="H174" i="17"/>
  <c r="Q173" i="17"/>
  <c r="K173" i="17"/>
  <c r="H173" i="17"/>
  <c r="Q172" i="17"/>
  <c r="K172" i="17"/>
  <c r="H172" i="17"/>
  <c r="Q171" i="17"/>
  <c r="K171" i="17"/>
  <c r="H171" i="17"/>
  <c r="Q170" i="17"/>
  <c r="K170" i="17"/>
  <c r="H170" i="17"/>
  <c r="Q169" i="17"/>
  <c r="K169" i="17"/>
  <c r="H169" i="17"/>
  <c r="Q168" i="17"/>
  <c r="K168" i="17"/>
  <c r="H168" i="17"/>
  <c r="Q167" i="17"/>
  <c r="K167" i="17"/>
  <c r="H167" i="17"/>
  <c r="Q166" i="17"/>
  <c r="K166" i="17"/>
  <c r="H166" i="17"/>
  <c r="Q165" i="17"/>
  <c r="K165" i="17"/>
  <c r="H165" i="17"/>
  <c r="Q164" i="17"/>
  <c r="K164" i="17"/>
  <c r="H164" i="17"/>
  <c r="Q163" i="17"/>
  <c r="K163" i="17"/>
  <c r="H163" i="17"/>
  <c r="Q162" i="17"/>
  <c r="K162" i="17"/>
  <c r="H162" i="17"/>
  <c r="Q161" i="17"/>
  <c r="K161" i="17"/>
  <c r="H161" i="17"/>
  <c r="Q160" i="17"/>
  <c r="K160" i="17"/>
  <c r="H160" i="17"/>
  <c r="Q159" i="17"/>
  <c r="K159" i="17"/>
  <c r="H159" i="17"/>
  <c r="Q158" i="17"/>
  <c r="K158" i="17"/>
  <c r="H158" i="17"/>
  <c r="Q157" i="17"/>
  <c r="K157" i="17"/>
  <c r="H157" i="17"/>
  <c r="Q156" i="17"/>
  <c r="K156" i="17"/>
  <c r="H156" i="17"/>
  <c r="Q155" i="17"/>
  <c r="K155" i="17"/>
  <c r="H155" i="17"/>
  <c r="Q154" i="17"/>
  <c r="K154" i="17"/>
  <c r="H154" i="17"/>
  <c r="Q153" i="17"/>
  <c r="K153" i="17"/>
  <c r="H153" i="17"/>
  <c r="Q152" i="17"/>
  <c r="K152" i="17"/>
  <c r="H152" i="17"/>
  <c r="Q151" i="17"/>
  <c r="K151" i="17"/>
  <c r="H151" i="17"/>
  <c r="Q150" i="17"/>
  <c r="K150" i="17"/>
  <c r="H150" i="17"/>
  <c r="Q149" i="17"/>
  <c r="K149" i="17"/>
  <c r="H149" i="17"/>
  <c r="Q148" i="17"/>
  <c r="K148" i="17"/>
  <c r="H148" i="17"/>
  <c r="Q147" i="17"/>
  <c r="K147" i="17"/>
  <c r="H147" i="17"/>
  <c r="Q146" i="17"/>
  <c r="K146" i="17"/>
  <c r="H146" i="17"/>
  <c r="Q145" i="17"/>
  <c r="K145" i="17"/>
  <c r="H145" i="17"/>
  <c r="Q144" i="17"/>
  <c r="K144" i="17"/>
  <c r="H144" i="17"/>
  <c r="Q143" i="17"/>
  <c r="K143" i="17"/>
  <c r="H143" i="17"/>
  <c r="Q142" i="17"/>
  <c r="K142" i="17"/>
  <c r="H142" i="17"/>
  <c r="Q141" i="17"/>
  <c r="K141" i="17"/>
  <c r="H141" i="17"/>
  <c r="Q140" i="17"/>
  <c r="K140" i="17"/>
  <c r="H140" i="17"/>
  <c r="Q139" i="17"/>
  <c r="K139" i="17"/>
  <c r="H139" i="17"/>
  <c r="Q138" i="17"/>
  <c r="K138" i="17"/>
  <c r="H138" i="17"/>
  <c r="Q137" i="17"/>
  <c r="K137" i="17"/>
  <c r="H137" i="17"/>
  <c r="Q136" i="17"/>
  <c r="K136" i="17"/>
  <c r="H136" i="17"/>
  <c r="Q135" i="17"/>
  <c r="K135" i="17"/>
  <c r="H135" i="17"/>
  <c r="Q134" i="17"/>
  <c r="K134" i="17"/>
  <c r="H134" i="17"/>
  <c r="Q133" i="17"/>
  <c r="K133" i="17"/>
  <c r="H133" i="17"/>
  <c r="Q132" i="17"/>
  <c r="K132" i="17"/>
  <c r="H132" i="17"/>
  <c r="Q131" i="17"/>
  <c r="K131" i="17"/>
  <c r="H131" i="17"/>
  <c r="Q130" i="17"/>
  <c r="K130" i="17"/>
  <c r="H130" i="17"/>
  <c r="Q129" i="17"/>
  <c r="K129" i="17"/>
  <c r="H129" i="17"/>
  <c r="Q128" i="17"/>
  <c r="K128" i="17"/>
  <c r="H128" i="17"/>
  <c r="Q127" i="17"/>
  <c r="K127" i="17"/>
  <c r="H127" i="17"/>
  <c r="Q126" i="17"/>
  <c r="K126" i="17"/>
  <c r="H126" i="17"/>
  <c r="Q125" i="17"/>
  <c r="K125" i="17"/>
  <c r="H125" i="17"/>
  <c r="Q124" i="17"/>
  <c r="K124" i="17"/>
  <c r="H124" i="17"/>
  <c r="Q123" i="17"/>
  <c r="K123" i="17"/>
  <c r="H123" i="17"/>
  <c r="Q122" i="17"/>
  <c r="K122" i="17"/>
  <c r="H122" i="17"/>
  <c r="Q121" i="17"/>
  <c r="K121" i="17"/>
  <c r="H121" i="17"/>
  <c r="Q120" i="17"/>
  <c r="K120" i="17"/>
  <c r="H120" i="17"/>
  <c r="Q119" i="17"/>
  <c r="K119" i="17"/>
  <c r="H119" i="17"/>
  <c r="Q118" i="17"/>
  <c r="K118" i="17"/>
  <c r="H118" i="17"/>
  <c r="Q117" i="17"/>
  <c r="K117" i="17"/>
  <c r="H117" i="17"/>
  <c r="Q116" i="17"/>
  <c r="K116" i="17"/>
  <c r="H116" i="17"/>
  <c r="Q115" i="17"/>
  <c r="K115" i="17"/>
  <c r="H115" i="17"/>
  <c r="Q114" i="17"/>
  <c r="K114" i="17"/>
  <c r="H114" i="17"/>
  <c r="Q113" i="17"/>
  <c r="K113" i="17"/>
  <c r="H113" i="17"/>
  <c r="Q112" i="17"/>
  <c r="K112" i="17"/>
  <c r="H112" i="17"/>
  <c r="Q111" i="17"/>
  <c r="K111" i="17"/>
  <c r="H111" i="17"/>
  <c r="Q110" i="17"/>
  <c r="K110" i="17"/>
  <c r="H110" i="17"/>
  <c r="Q109" i="17"/>
  <c r="K109" i="17"/>
  <c r="H109" i="17"/>
  <c r="Q108" i="17"/>
  <c r="K108" i="17"/>
  <c r="H108" i="17"/>
  <c r="Q107" i="17"/>
  <c r="K107" i="17"/>
  <c r="H107" i="17"/>
  <c r="Q106" i="17"/>
  <c r="K106" i="17"/>
  <c r="H106" i="17"/>
  <c r="Q105" i="17"/>
  <c r="K105" i="17"/>
  <c r="H105" i="17"/>
  <c r="Q104" i="17"/>
  <c r="K104" i="17"/>
  <c r="H104" i="17"/>
  <c r="Q103" i="17"/>
  <c r="K103" i="17"/>
  <c r="H103" i="17"/>
  <c r="Q102" i="17"/>
  <c r="K102" i="17"/>
  <c r="H102" i="17"/>
  <c r="Q101" i="17"/>
  <c r="K101" i="17"/>
  <c r="H101" i="17"/>
  <c r="Q100" i="17"/>
  <c r="K100" i="17"/>
  <c r="H100" i="17"/>
  <c r="Q99" i="17"/>
  <c r="K99" i="17"/>
  <c r="H99" i="17"/>
  <c r="Q98" i="17"/>
  <c r="K98" i="17"/>
  <c r="H98" i="17"/>
  <c r="Q97" i="17"/>
  <c r="K97" i="17"/>
  <c r="H97" i="17"/>
  <c r="Q96" i="17"/>
  <c r="K96" i="17"/>
  <c r="H96" i="17"/>
  <c r="Q95" i="17"/>
  <c r="K95" i="17"/>
  <c r="H95" i="17"/>
  <c r="Q94" i="17"/>
  <c r="K94" i="17"/>
  <c r="H94" i="17"/>
  <c r="Q93" i="17"/>
  <c r="K93" i="17"/>
  <c r="H93" i="17"/>
  <c r="Q92" i="17"/>
  <c r="K92" i="17"/>
  <c r="H92" i="17"/>
  <c r="Q91" i="17"/>
  <c r="K91" i="17"/>
  <c r="Q90" i="17"/>
  <c r="K90" i="17"/>
  <c r="H90" i="17"/>
  <c r="Q89" i="17"/>
  <c r="K89" i="17"/>
  <c r="H89" i="17"/>
  <c r="Q88" i="17"/>
  <c r="K88" i="17"/>
  <c r="H88" i="17"/>
  <c r="Q87" i="17"/>
  <c r="K87" i="17"/>
  <c r="H87" i="17"/>
  <c r="Q86" i="17"/>
  <c r="K86" i="17"/>
  <c r="H86" i="17"/>
  <c r="Q85" i="17"/>
  <c r="K85" i="17"/>
  <c r="H85" i="17"/>
  <c r="Q84" i="17"/>
  <c r="K84" i="17"/>
  <c r="H84" i="17"/>
  <c r="Q83" i="17"/>
  <c r="K83" i="17"/>
  <c r="H83" i="17"/>
  <c r="Q82" i="17"/>
  <c r="K82" i="17"/>
  <c r="H82" i="17"/>
  <c r="Q81" i="17"/>
  <c r="K81" i="17"/>
  <c r="H81" i="17"/>
  <c r="Q80" i="17"/>
  <c r="K80" i="17"/>
  <c r="H80" i="17"/>
  <c r="Q79" i="17"/>
  <c r="K79" i="17"/>
  <c r="H79" i="17"/>
  <c r="Q78" i="17"/>
  <c r="K78" i="17"/>
  <c r="H78" i="17"/>
  <c r="Q77" i="17"/>
  <c r="K77" i="17"/>
  <c r="H77" i="17"/>
  <c r="Q76" i="17"/>
  <c r="K76" i="17"/>
  <c r="H76" i="17"/>
  <c r="Q75" i="17"/>
  <c r="K75" i="17"/>
  <c r="H75" i="17"/>
  <c r="Q74" i="17"/>
  <c r="K74" i="17"/>
  <c r="H74" i="17"/>
  <c r="Q73" i="17"/>
  <c r="K73" i="17"/>
  <c r="H73" i="17"/>
  <c r="Q72" i="17"/>
  <c r="K72" i="17"/>
  <c r="H72" i="17"/>
  <c r="Q71" i="17"/>
  <c r="K71" i="17"/>
  <c r="H71" i="17"/>
  <c r="Q70" i="17"/>
  <c r="K70" i="17"/>
  <c r="H70" i="17"/>
  <c r="Q69" i="17"/>
  <c r="K69" i="17"/>
  <c r="H69" i="17"/>
  <c r="Q68" i="17"/>
  <c r="K68" i="17"/>
  <c r="H68" i="17"/>
  <c r="Q67" i="17"/>
  <c r="K67" i="17"/>
  <c r="H67" i="17"/>
  <c r="Q66" i="17"/>
  <c r="K66" i="17"/>
  <c r="H66" i="17"/>
  <c r="Q65" i="17"/>
  <c r="K65" i="17"/>
  <c r="H65" i="17"/>
  <c r="Q64" i="17"/>
  <c r="K64" i="17"/>
  <c r="H64" i="17"/>
  <c r="Q63" i="17"/>
  <c r="K63" i="17"/>
  <c r="H63" i="17"/>
  <c r="Q62" i="17"/>
  <c r="K62" i="17"/>
  <c r="H62" i="17"/>
  <c r="Q61" i="17"/>
  <c r="K61" i="17"/>
  <c r="H61" i="17"/>
  <c r="Q60" i="17"/>
  <c r="K60" i="17"/>
  <c r="H60" i="17"/>
  <c r="Q59" i="17"/>
  <c r="K59" i="17"/>
  <c r="H59" i="17"/>
  <c r="Q58" i="17"/>
  <c r="K58" i="17"/>
  <c r="H58" i="17"/>
  <c r="Q57" i="17"/>
  <c r="K57" i="17"/>
  <c r="H57" i="17"/>
  <c r="Q56" i="17"/>
  <c r="K56" i="17"/>
  <c r="H56" i="17"/>
  <c r="Q55" i="17"/>
  <c r="K55" i="17"/>
  <c r="H55" i="17"/>
  <c r="Q54" i="17"/>
  <c r="K54" i="17"/>
  <c r="H54" i="17"/>
  <c r="Q53" i="17"/>
  <c r="K53" i="17"/>
  <c r="H53" i="17"/>
  <c r="Q52" i="17"/>
  <c r="K52" i="17"/>
  <c r="H52" i="17"/>
  <c r="Q51" i="17"/>
  <c r="K51" i="17"/>
  <c r="H51" i="17"/>
  <c r="Q50" i="17"/>
  <c r="K50" i="17"/>
  <c r="Q49" i="17"/>
  <c r="K49" i="17"/>
  <c r="H49" i="17"/>
  <c r="Q48" i="17"/>
  <c r="K48" i="17"/>
  <c r="H48" i="17"/>
  <c r="Q47" i="17"/>
  <c r="K47" i="17"/>
  <c r="H47" i="17"/>
  <c r="Q46" i="17"/>
  <c r="K46" i="17"/>
  <c r="H46" i="17"/>
  <c r="Q45" i="17"/>
  <c r="K45" i="17"/>
  <c r="H45" i="17"/>
  <c r="Q44" i="17"/>
  <c r="K44" i="17"/>
  <c r="H44" i="17"/>
  <c r="Q43" i="17"/>
  <c r="K43" i="17"/>
  <c r="H43" i="17"/>
  <c r="Q42" i="17"/>
  <c r="K42" i="17"/>
  <c r="H42" i="17"/>
  <c r="Q41" i="17"/>
  <c r="K41" i="17"/>
  <c r="H41" i="17"/>
  <c r="Q40" i="17"/>
  <c r="K40" i="17"/>
  <c r="H40" i="17"/>
  <c r="Q39" i="17"/>
  <c r="K39" i="17"/>
  <c r="H39" i="17"/>
  <c r="Q38" i="17"/>
  <c r="K38" i="17"/>
  <c r="H38" i="17"/>
  <c r="Q37" i="17"/>
  <c r="K37" i="17"/>
  <c r="H37" i="17"/>
  <c r="Q36" i="17"/>
  <c r="K36" i="17"/>
  <c r="H36" i="17"/>
  <c r="Q35" i="17"/>
  <c r="K35" i="17"/>
  <c r="H35" i="17"/>
  <c r="Q34" i="17"/>
  <c r="K34" i="17"/>
  <c r="H34" i="17"/>
  <c r="Q33" i="17"/>
  <c r="K33" i="17"/>
  <c r="H33" i="17"/>
  <c r="Q32" i="17"/>
  <c r="K32" i="17"/>
  <c r="H32" i="17"/>
  <c r="Q31" i="17"/>
  <c r="K31" i="17"/>
  <c r="H31" i="17"/>
  <c r="Q30" i="17"/>
  <c r="K30" i="17"/>
  <c r="H30" i="17"/>
  <c r="Q29" i="17"/>
  <c r="K29" i="17"/>
  <c r="H29" i="17"/>
  <c r="Q28" i="17"/>
  <c r="K28" i="17"/>
  <c r="H28" i="17"/>
  <c r="Q27" i="17"/>
  <c r="K27" i="17"/>
  <c r="H27" i="17"/>
  <c r="Q26" i="17"/>
  <c r="K26" i="17"/>
  <c r="H26" i="17"/>
  <c r="Q25" i="17"/>
  <c r="K25" i="17"/>
  <c r="H25" i="17"/>
  <c r="Q24" i="17"/>
  <c r="K24" i="17"/>
  <c r="H24" i="17"/>
  <c r="Q23" i="17"/>
  <c r="K23" i="17"/>
  <c r="H23" i="17"/>
  <c r="Q22" i="17"/>
  <c r="K22" i="17"/>
  <c r="H22" i="17"/>
  <c r="Q21" i="17"/>
  <c r="K21" i="17"/>
  <c r="H21" i="17"/>
  <c r="Q20" i="17"/>
  <c r="K20" i="17"/>
  <c r="H20" i="17"/>
  <c r="Q19" i="17"/>
  <c r="K19" i="17"/>
  <c r="H19" i="17"/>
  <c r="Q18" i="17"/>
  <c r="K18" i="17"/>
  <c r="H18" i="17"/>
  <c r="Q17" i="17"/>
  <c r="K17" i="17"/>
  <c r="H17" i="17"/>
  <c r="Q16" i="17"/>
  <c r="K16" i="17"/>
  <c r="H16" i="17"/>
  <c r="Q15" i="17"/>
  <c r="U15" i="17" s="1"/>
  <c r="K15" i="17"/>
  <c r="H15" i="17"/>
  <c r="Q14" i="17"/>
  <c r="K14" i="17"/>
  <c r="H14" i="17"/>
  <c r="Q13" i="17"/>
  <c r="K13" i="17"/>
  <c r="H13" i="17"/>
  <c r="Q12" i="17"/>
  <c r="K12" i="17"/>
  <c r="H12" i="17"/>
  <c r="Q11" i="17"/>
  <c r="K11" i="17"/>
  <c r="H11" i="17"/>
  <c r="Q10" i="17"/>
  <c r="K10" i="17"/>
  <c r="H10" i="17"/>
  <c r="Q9" i="17"/>
  <c r="K9" i="17"/>
  <c r="H9" i="17"/>
  <c r="Q8" i="17"/>
  <c r="K8" i="17"/>
  <c r="H8" i="17"/>
  <c r="Q7" i="17"/>
  <c r="K7" i="17"/>
  <c r="H7" i="17"/>
  <c r="Q6" i="17"/>
  <c r="U6" i="17" s="1"/>
  <c r="K6" i="17"/>
  <c r="H6" i="17"/>
  <c r="Q5" i="17"/>
  <c r="U5" i="17" s="1"/>
  <c r="K5" i="17"/>
  <c r="H5" i="17"/>
  <c r="Q4" i="17"/>
  <c r="U4" i="17" s="1"/>
  <c r="K4" i="17"/>
  <c r="H4" i="17"/>
  <c r="Q3" i="17"/>
  <c r="U3" i="17" s="1"/>
  <c r="K3" i="17"/>
  <c r="H3" i="17"/>
  <c r="F15" i="15" l="1"/>
  <c r="C15" i="15"/>
  <c r="F7" i="15"/>
  <c r="C7" i="15"/>
</calcChain>
</file>

<file path=xl/sharedStrings.xml><?xml version="1.0" encoding="utf-8"?>
<sst xmlns="http://schemas.openxmlformats.org/spreadsheetml/2006/main" count="4704" uniqueCount="1903">
  <si>
    <t>319-1112</t>
  </si>
  <si>
    <t>314-0012</t>
  </si>
  <si>
    <t>300-0511</t>
  </si>
  <si>
    <t>306-0631</t>
  </si>
  <si>
    <t>306-0632</t>
  </si>
  <si>
    <t>五軒</t>
  </si>
  <si>
    <t>310-0066</t>
  </si>
  <si>
    <t>城東</t>
  </si>
  <si>
    <t>310-0012</t>
  </si>
  <si>
    <t>浜田</t>
  </si>
  <si>
    <t>310-0812</t>
  </si>
  <si>
    <t>常磐</t>
  </si>
  <si>
    <t>310-0044</t>
  </si>
  <si>
    <t>緑岡</t>
  </si>
  <si>
    <t>見川町2563</t>
  </si>
  <si>
    <t>310-0913</t>
  </si>
  <si>
    <t>見川</t>
  </si>
  <si>
    <t>310-0912</t>
  </si>
  <si>
    <t>寿</t>
  </si>
  <si>
    <t>310-0853</t>
  </si>
  <si>
    <t>石川</t>
  </si>
  <si>
    <t>310-0905</t>
  </si>
  <si>
    <t>千波</t>
  </si>
  <si>
    <t>310-0851</t>
  </si>
  <si>
    <t>311-4205</t>
  </si>
  <si>
    <t>酒門</t>
  </si>
  <si>
    <t>310-0841</t>
  </si>
  <si>
    <t>飯富</t>
  </si>
  <si>
    <t>飯富町4420-1</t>
  </si>
  <si>
    <t>311-4206</t>
  </si>
  <si>
    <t>梅が丘</t>
  </si>
  <si>
    <t>311-4151</t>
  </si>
  <si>
    <t>310-0836</t>
  </si>
  <si>
    <t>笠原</t>
  </si>
  <si>
    <t>310-0852</t>
  </si>
  <si>
    <t>稲荷第一</t>
  </si>
  <si>
    <t>311-1115</t>
  </si>
  <si>
    <t>稲荷第二</t>
  </si>
  <si>
    <t>311-1134</t>
  </si>
  <si>
    <t>内原</t>
  </si>
  <si>
    <t>319-0315</t>
  </si>
  <si>
    <t>妻里</t>
  </si>
  <si>
    <t>笠間</t>
  </si>
  <si>
    <t>309-1611</t>
  </si>
  <si>
    <t>稲田</t>
  </si>
  <si>
    <t>309-1635</t>
  </si>
  <si>
    <t>那珂湊第一</t>
  </si>
  <si>
    <t>山ノ上町1-1</t>
  </si>
  <si>
    <t>311-1224</t>
  </si>
  <si>
    <t>那珂湊第二</t>
  </si>
  <si>
    <t>富士ノ上10-1</t>
  </si>
  <si>
    <t>311-1218</t>
  </si>
  <si>
    <t>那珂湊第三</t>
  </si>
  <si>
    <t>勝倉</t>
  </si>
  <si>
    <t>勝倉3010</t>
  </si>
  <si>
    <t>312-0024</t>
  </si>
  <si>
    <t>市毛</t>
  </si>
  <si>
    <t>312-0033</t>
  </si>
  <si>
    <t>佐野</t>
  </si>
  <si>
    <t>312-0061</t>
  </si>
  <si>
    <t>高野</t>
  </si>
  <si>
    <t>312-0002</t>
  </si>
  <si>
    <t>東石川</t>
  </si>
  <si>
    <t>312-0052</t>
  </si>
  <si>
    <t>大宮</t>
  </si>
  <si>
    <t>美和</t>
  </si>
  <si>
    <t>319-2401</t>
  </si>
  <si>
    <t>311-4503</t>
  </si>
  <si>
    <t>横堀</t>
  </si>
  <si>
    <t>横堀1502-1</t>
  </si>
  <si>
    <t>311-0103</t>
  </si>
  <si>
    <t>額田</t>
  </si>
  <si>
    <t>311-0107</t>
  </si>
  <si>
    <t>菅谷</t>
  </si>
  <si>
    <t>311-0105</t>
  </si>
  <si>
    <t>菅谷西</t>
  </si>
  <si>
    <t>菅谷4542-1</t>
  </si>
  <si>
    <t>五台</t>
  </si>
  <si>
    <t>東木倉960-1</t>
  </si>
  <si>
    <t>311-0114</t>
  </si>
  <si>
    <t>芳野</t>
  </si>
  <si>
    <t>311-0134</t>
  </si>
  <si>
    <t>311-3423</t>
  </si>
  <si>
    <t>竹原</t>
  </si>
  <si>
    <t>319-0113</t>
  </si>
  <si>
    <t>羽鳥</t>
  </si>
  <si>
    <t>319-0123</t>
  </si>
  <si>
    <t>堅倉</t>
  </si>
  <si>
    <t>319-0106</t>
  </si>
  <si>
    <t>納場</t>
  </si>
  <si>
    <t>納場444</t>
  </si>
  <si>
    <t>319-0134</t>
  </si>
  <si>
    <t>長岡</t>
  </si>
  <si>
    <t>長岡3168</t>
  </si>
  <si>
    <t>311-3116</t>
  </si>
  <si>
    <t>大戸</t>
  </si>
  <si>
    <t>311-3114</t>
  </si>
  <si>
    <t>311-1301</t>
  </si>
  <si>
    <t>磯浜町5316-1</t>
  </si>
  <si>
    <t>常北</t>
  </si>
  <si>
    <t>石塚2497</t>
  </si>
  <si>
    <t>311-4303</t>
  </si>
  <si>
    <t>舟石川</t>
  </si>
  <si>
    <t>319-1111</t>
  </si>
  <si>
    <t>村松</t>
  </si>
  <si>
    <t>石神</t>
  </si>
  <si>
    <t>319-1101</t>
  </si>
  <si>
    <t>大子</t>
  </si>
  <si>
    <t>だいご</t>
  </si>
  <si>
    <t>319-3526</t>
  </si>
  <si>
    <t>中小路</t>
  </si>
  <si>
    <t>平和町2-4-1</t>
  </si>
  <si>
    <t>317-0062</t>
  </si>
  <si>
    <t>316-0005</t>
  </si>
  <si>
    <t>塙山</t>
  </si>
  <si>
    <t>316-0015</t>
  </si>
  <si>
    <t>水木</t>
  </si>
  <si>
    <t>316-0024</t>
  </si>
  <si>
    <t>滑川</t>
  </si>
  <si>
    <t>317-0051</t>
  </si>
  <si>
    <t>319-1224</t>
  </si>
  <si>
    <t>311-0403</t>
  </si>
  <si>
    <t>317-0066</t>
  </si>
  <si>
    <t>豊浦</t>
  </si>
  <si>
    <t>319-1411</t>
  </si>
  <si>
    <t>大沼</t>
  </si>
  <si>
    <t>金沢</t>
  </si>
  <si>
    <t>田尻</t>
  </si>
  <si>
    <t>319-1416</t>
  </si>
  <si>
    <t>会瀬</t>
  </si>
  <si>
    <t>会瀬町2-17-10</t>
  </si>
  <si>
    <t>317-0076</t>
  </si>
  <si>
    <t>櫛形</t>
  </si>
  <si>
    <t>319-1302</t>
  </si>
  <si>
    <t>世矢</t>
  </si>
  <si>
    <t>313-0022</t>
  </si>
  <si>
    <t>313-0025</t>
  </si>
  <si>
    <t>313-0125</t>
  </si>
  <si>
    <t>水府</t>
  </si>
  <si>
    <t>313-0213</t>
  </si>
  <si>
    <t>里美</t>
  </si>
  <si>
    <t>311-0505</t>
  </si>
  <si>
    <t>第一</t>
  </si>
  <si>
    <t>松岡</t>
  </si>
  <si>
    <t>318-0003</t>
  </si>
  <si>
    <t>東</t>
  </si>
  <si>
    <t>有明町1-141</t>
  </si>
  <si>
    <t>318-0012</t>
  </si>
  <si>
    <t>秋山</t>
  </si>
  <si>
    <t>318-0023</t>
  </si>
  <si>
    <t>311-2213</t>
  </si>
  <si>
    <t>延方</t>
  </si>
  <si>
    <t>小泉2090</t>
  </si>
  <si>
    <t>311-2442</t>
  </si>
  <si>
    <t>311-2433</t>
  </si>
  <si>
    <t>314-0112</t>
  </si>
  <si>
    <t>大野原</t>
  </si>
  <si>
    <t>314-0128</t>
  </si>
  <si>
    <t>植松</t>
  </si>
  <si>
    <t>314-0343</t>
  </si>
  <si>
    <t>314-0408</t>
  </si>
  <si>
    <t>須田</t>
  </si>
  <si>
    <t>314-0253</t>
  </si>
  <si>
    <t>麻生</t>
  </si>
  <si>
    <t>麻生1147-1</t>
  </si>
  <si>
    <t>311-3832</t>
  </si>
  <si>
    <t>北浦</t>
  </si>
  <si>
    <t>玉造</t>
  </si>
  <si>
    <t>311-3512</t>
  </si>
  <si>
    <t>旭</t>
  </si>
  <si>
    <t>鉾田北</t>
  </si>
  <si>
    <t>311-1517</t>
  </si>
  <si>
    <t>土浦</t>
  </si>
  <si>
    <t>300-0045</t>
  </si>
  <si>
    <t>土浦第二</t>
  </si>
  <si>
    <t>300-0813</t>
  </si>
  <si>
    <t>都和</t>
  </si>
  <si>
    <t>大岩田</t>
  </si>
  <si>
    <t>新治</t>
  </si>
  <si>
    <t>藤代</t>
  </si>
  <si>
    <t>藤代53</t>
  </si>
  <si>
    <t>300-1512</t>
  </si>
  <si>
    <t>中根町235</t>
  </si>
  <si>
    <t>300-1202</t>
  </si>
  <si>
    <t>第二</t>
  </si>
  <si>
    <t>300-1221</t>
  </si>
  <si>
    <t>桜</t>
  </si>
  <si>
    <t>竹園東</t>
  </si>
  <si>
    <t>305-0032</t>
  </si>
  <si>
    <t>並木</t>
  </si>
  <si>
    <t>305-0044</t>
  </si>
  <si>
    <t>吾妻</t>
  </si>
  <si>
    <t>305-0031</t>
  </si>
  <si>
    <t>桜南</t>
  </si>
  <si>
    <t>300-2655</t>
  </si>
  <si>
    <t>谷田部</t>
  </si>
  <si>
    <t>305-0867</t>
  </si>
  <si>
    <t>手代木南</t>
  </si>
  <si>
    <t>305-0035</t>
  </si>
  <si>
    <t>松代</t>
  </si>
  <si>
    <t>真瀬2103</t>
  </si>
  <si>
    <t>上郷</t>
  </si>
  <si>
    <t>上郷2499</t>
  </si>
  <si>
    <t>300-2645</t>
  </si>
  <si>
    <t>305-0046</t>
  </si>
  <si>
    <t>大穂</t>
  </si>
  <si>
    <t>二の宮</t>
  </si>
  <si>
    <t>305-0051</t>
  </si>
  <si>
    <t>竹園西</t>
  </si>
  <si>
    <t>高崎</t>
  </si>
  <si>
    <t>300-1245</t>
  </si>
  <si>
    <t>新利根</t>
  </si>
  <si>
    <t>300-0617</t>
  </si>
  <si>
    <t>谷和原</t>
  </si>
  <si>
    <t>大宝</t>
  </si>
  <si>
    <t>304-0022</t>
  </si>
  <si>
    <t>騰波ノ江</t>
  </si>
  <si>
    <t>若柳甲644</t>
  </si>
  <si>
    <t>304-0012</t>
  </si>
  <si>
    <t>上妻</t>
  </si>
  <si>
    <t>半谷426</t>
  </si>
  <si>
    <t>304-0005</t>
  </si>
  <si>
    <t>豊加美</t>
  </si>
  <si>
    <t>304-0048</t>
  </si>
  <si>
    <t>高道祖</t>
  </si>
  <si>
    <t>高道祖2638-1</t>
  </si>
  <si>
    <t>304-0031</t>
  </si>
  <si>
    <t>玉</t>
  </si>
  <si>
    <t>若宮戸794</t>
  </si>
  <si>
    <t>300-2701</t>
  </si>
  <si>
    <t>岡田</t>
  </si>
  <si>
    <t>飯沼</t>
  </si>
  <si>
    <t>300-2746</t>
  </si>
  <si>
    <t>豊田</t>
  </si>
  <si>
    <t>300-2705</t>
  </si>
  <si>
    <t>300-2707</t>
  </si>
  <si>
    <t>明野</t>
  </si>
  <si>
    <t>協和</t>
  </si>
  <si>
    <t>神大実</t>
  </si>
  <si>
    <t>306-0616</t>
  </si>
  <si>
    <t>猿島</t>
  </si>
  <si>
    <t>306-0515</t>
  </si>
  <si>
    <t>坂戸</t>
  </si>
  <si>
    <t>309-1221</t>
  </si>
  <si>
    <t>309-1244</t>
  </si>
  <si>
    <t>所　　在　　地</t>
    <rPh sb="0" eb="1">
      <t>トコロ</t>
    </rPh>
    <rPh sb="3" eb="4">
      <t>ザイ</t>
    </rPh>
    <rPh sb="6" eb="7">
      <t>チ</t>
    </rPh>
    <phoneticPr fontId="8"/>
  </si>
  <si>
    <t>310-0011</t>
  </si>
  <si>
    <t>郵便番号</t>
    <rPh sb="0" eb="2">
      <t>ユウビン</t>
    </rPh>
    <rPh sb="2" eb="4">
      <t>バンゴウ</t>
    </rPh>
    <phoneticPr fontId="8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</si>
  <si>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8"/>
  </si>
  <si>
    <t>三の丸</t>
  </si>
  <si>
    <t>三の丸1-6-51</t>
  </si>
  <si>
    <t>金町3-2-25</t>
  </si>
  <si>
    <t>新荘</t>
  </si>
  <si>
    <t>新荘2-11-1</t>
  </si>
  <si>
    <t>310-0036</t>
  </si>
  <si>
    <t>城東2-7-62</t>
  </si>
  <si>
    <t>浜田1-1-1</t>
  </si>
  <si>
    <t>西原1-3-12</t>
  </si>
  <si>
    <t>平須町1809-1</t>
  </si>
  <si>
    <t>上大野</t>
  </si>
  <si>
    <t>東大野106-1</t>
  </si>
  <si>
    <t>310-0823</t>
  </si>
  <si>
    <t>柳河</t>
  </si>
  <si>
    <t>柳河町318-1</t>
  </si>
  <si>
    <t>310-0003</t>
  </si>
  <si>
    <t>渡里</t>
  </si>
  <si>
    <t>堀町468-1</t>
  </si>
  <si>
    <t>310-0903</t>
  </si>
  <si>
    <t>吉田</t>
  </si>
  <si>
    <t>元吉田町1757-1</t>
  </si>
  <si>
    <t>酒門町1445-1</t>
  </si>
  <si>
    <t>石川4-4035</t>
  </si>
  <si>
    <t>河和田</t>
  </si>
  <si>
    <t>河和田町1019</t>
  </si>
  <si>
    <t>311-4153</t>
  </si>
  <si>
    <t>上中妻</t>
  </si>
  <si>
    <t>大塚町1086-2</t>
  </si>
  <si>
    <t>311-4143</t>
  </si>
  <si>
    <t>見川2-96-3</t>
  </si>
  <si>
    <t>千波町1538-1</t>
  </si>
  <si>
    <t>姫子1-827-2</t>
  </si>
  <si>
    <t>双葉台</t>
  </si>
  <si>
    <t>双葉台5-26</t>
  </si>
  <si>
    <t>311-4145</t>
  </si>
  <si>
    <t>笠原町347-17</t>
  </si>
  <si>
    <t>赤塚</t>
  </si>
  <si>
    <t>河和田2-2116-1</t>
  </si>
  <si>
    <t>311-4152</t>
  </si>
  <si>
    <t>吉沢</t>
  </si>
  <si>
    <t>吉沢町169-1</t>
  </si>
  <si>
    <t>310-0845</t>
  </si>
  <si>
    <t>堀原</t>
  </si>
  <si>
    <t>新原1-7-1</t>
  </si>
  <si>
    <t>310-0045</t>
  </si>
  <si>
    <t>下大野</t>
  </si>
  <si>
    <t>塩崎町666</t>
  </si>
  <si>
    <t>311-1114</t>
  </si>
  <si>
    <t>大串町142-1</t>
  </si>
  <si>
    <t>百合が丘町997‐204</t>
  </si>
  <si>
    <t>大場</t>
  </si>
  <si>
    <t>大場町2489</t>
  </si>
  <si>
    <t>311-1125</t>
  </si>
  <si>
    <t>鯉淵</t>
  </si>
  <si>
    <t>鯉淵町3000</t>
  </si>
  <si>
    <t>319-0323</t>
  </si>
  <si>
    <t>中原町682</t>
  </si>
  <si>
    <t>319-0305</t>
  </si>
  <si>
    <t>内原町1451</t>
  </si>
  <si>
    <t>笠間2689-1</t>
  </si>
  <si>
    <t>南</t>
  </si>
  <si>
    <t>稲田2151-2</t>
  </si>
  <si>
    <t>宍戸</t>
  </si>
  <si>
    <t>平町22</t>
  </si>
  <si>
    <t>309-1722</t>
  </si>
  <si>
    <t>友部</t>
  </si>
  <si>
    <t>美原3-3-1</t>
  </si>
  <si>
    <t>309-1704</t>
  </si>
  <si>
    <t>北川根</t>
  </si>
  <si>
    <t>湯崎1085-1</t>
  </si>
  <si>
    <t>309-1715</t>
  </si>
  <si>
    <t>大原</t>
  </si>
  <si>
    <t>小原3522-1</t>
  </si>
  <si>
    <t>309-1701</t>
  </si>
  <si>
    <t>友部第二</t>
  </si>
  <si>
    <t>平町1718-93</t>
  </si>
  <si>
    <t>岩間第一</t>
  </si>
  <si>
    <t>下郷4140-1</t>
  </si>
  <si>
    <t>319-0202</t>
  </si>
  <si>
    <t>岩間第二</t>
  </si>
  <si>
    <t>押辺529-1</t>
  </si>
  <si>
    <t>319-0205</t>
  </si>
  <si>
    <t>岩間第三</t>
  </si>
  <si>
    <t>市野谷1542-19</t>
  </si>
  <si>
    <t>319-0208</t>
  </si>
  <si>
    <t>中根</t>
  </si>
  <si>
    <t>中根1863</t>
  </si>
  <si>
    <t>312-0011</t>
  </si>
  <si>
    <t>三反田</t>
  </si>
  <si>
    <t>三反田3065</t>
  </si>
  <si>
    <t>312-0021</t>
  </si>
  <si>
    <t>枝川</t>
  </si>
  <si>
    <t>枝川160</t>
  </si>
  <si>
    <t>312-0035</t>
  </si>
  <si>
    <t>東石川1-1-1</t>
  </si>
  <si>
    <t>市毛825</t>
  </si>
  <si>
    <t>前渡</t>
  </si>
  <si>
    <t>馬渡309</t>
  </si>
  <si>
    <t>312-0012</t>
  </si>
  <si>
    <t>稲田76</t>
  </si>
  <si>
    <t>堀口</t>
  </si>
  <si>
    <t>堀口588</t>
  </si>
  <si>
    <t>312-0034</t>
  </si>
  <si>
    <t>高野474</t>
  </si>
  <si>
    <t>田彦</t>
  </si>
  <si>
    <t>田彦1457</t>
  </si>
  <si>
    <t>312-0063</t>
  </si>
  <si>
    <t>津田</t>
  </si>
  <si>
    <t>津田東1-1-1</t>
  </si>
  <si>
    <t>長堀</t>
  </si>
  <si>
    <t>長堀町3-5-1</t>
  </si>
  <si>
    <t>312-0017</t>
  </si>
  <si>
    <t>外野</t>
  </si>
  <si>
    <t>外野1-30-1</t>
  </si>
  <si>
    <t>312-0053</t>
  </si>
  <si>
    <t>村田</t>
  </si>
  <si>
    <t>上村田1259-1</t>
  </si>
  <si>
    <t>319-2136</t>
  </si>
  <si>
    <t>上野</t>
  </si>
  <si>
    <t>根本231</t>
  </si>
  <si>
    <t>319-2143</t>
  </si>
  <si>
    <t>北町116</t>
  </si>
  <si>
    <t>319-2254</t>
  </si>
  <si>
    <t>大賀</t>
  </si>
  <si>
    <t>小祝218-2</t>
  </si>
  <si>
    <t>大宮北</t>
  </si>
  <si>
    <t>東野3323</t>
  </si>
  <si>
    <t>319-2224</t>
  </si>
  <si>
    <t>大宮西</t>
  </si>
  <si>
    <t>抽ケ台町2906-8</t>
  </si>
  <si>
    <t>319-2266</t>
  </si>
  <si>
    <t>山方</t>
  </si>
  <si>
    <t>山方3292</t>
  </si>
  <si>
    <t>319-3111</t>
  </si>
  <si>
    <t>山方南</t>
  </si>
  <si>
    <t>野上1067</t>
  </si>
  <si>
    <t>319-3114</t>
  </si>
  <si>
    <t>小田野22</t>
  </si>
  <si>
    <t>319-2602</t>
  </si>
  <si>
    <t>緒川</t>
  </si>
  <si>
    <t>上小瀬751</t>
  </si>
  <si>
    <t>御前山</t>
  </si>
  <si>
    <t>野口3217</t>
  </si>
  <si>
    <t>額田北郷311</t>
  </si>
  <si>
    <t>311-0108</t>
  </si>
  <si>
    <t>菅谷2378-1</t>
  </si>
  <si>
    <t>菅谷東</t>
  </si>
  <si>
    <t>菅谷891-2</t>
  </si>
  <si>
    <t>飯田3992</t>
  </si>
  <si>
    <t>木崎</t>
  </si>
  <si>
    <t>門部2765</t>
  </si>
  <si>
    <t>311-0136</t>
  </si>
  <si>
    <t>瓜連</t>
  </si>
  <si>
    <t>瓜連1296</t>
  </si>
  <si>
    <t>319-2102</t>
  </si>
  <si>
    <t>竹原571</t>
  </si>
  <si>
    <t>羽鳥932</t>
  </si>
  <si>
    <t>堅倉1698-6</t>
  </si>
  <si>
    <t>大戸1730-1</t>
  </si>
  <si>
    <t>青葉</t>
    <rPh sb="0" eb="2">
      <t>アオバ</t>
    </rPh>
    <phoneticPr fontId="10"/>
  </si>
  <si>
    <t>駒場700</t>
  </si>
  <si>
    <t>311-3132</t>
  </si>
  <si>
    <t>長岡3715</t>
  </si>
  <si>
    <t>311-1311</t>
  </si>
  <si>
    <t>石塚</t>
  </si>
  <si>
    <t>常北</t>
    <rPh sb="0" eb="2">
      <t>ジョウホク</t>
    </rPh>
    <phoneticPr fontId="10"/>
  </si>
  <si>
    <t>上青山410</t>
  </si>
  <si>
    <t>311-4305</t>
  </si>
  <si>
    <t>桂</t>
    <rPh sb="0" eb="1">
      <t>カツラ</t>
    </rPh>
    <phoneticPr fontId="10"/>
  </si>
  <si>
    <t>孫根291</t>
  </si>
  <si>
    <t>311-4334</t>
  </si>
  <si>
    <t>沢山</t>
  </si>
  <si>
    <t>下阿野沢156</t>
  </si>
  <si>
    <t>311-4343</t>
  </si>
  <si>
    <t>七会</t>
  </si>
  <si>
    <t>塩子2682</t>
  </si>
  <si>
    <t>311-4401</t>
  </si>
  <si>
    <t>白方</t>
  </si>
  <si>
    <t>319-1106</t>
  </si>
  <si>
    <t>照沼</t>
  </si>
  <si>
    <t>319-1113</t>
  </si>
  <si>
    <t>中丸</t>
  </si>
  <si>
    <t>石神外宿1055</t>
  </si>
  <si>
    <t>舟石川690-1</t>
  </si>
  <si>
    <t>生瀬</t>
  </si>
  <si>
    <t>高柴1974</t>
  </si>
  <si>
    <t>319-3511</t>
  </si>
  <si>
    <t>依上</t>
  </si>
  <si>
    <t>下金沢217-1</t>
  </si>
  <si>
    <t>319-3533</t>
  </si>
  <si>
    <t>大子460</t>
  </si>
  <si>
    <t>袋田</t>
  </si>
  <si>
    <t>袋田1457-1</t>
  </si>
  <si>
    <t>319-3523</t>
  </si>
  <si>
    <t>上小川</t>
  </si>
  <si>
    <t>頃藤5017-2</t>
  </si>
  <si>
    <t>319-3361</t>
  </si>
  <si>
    <t>さはら</t>
  </si>
  <si>
    <t>左貫1990-3</t>
  </si>
  <si>
    <t>319-3543</t>
  </si>
  <si>
    <t>助川</t>
  </si>
  <si>
    <t>助川町2-15-1</t>
  </si>
  <si>
    <t>317-0065</t>
  </si>
  <si>
    <t>宮田</t>
  </si>
  <si>
    <t>本宮町2-9-1</t>
  </si>
  <si>
    <t>317-0054</t>
  </si>
  <si>
    <t>仲町</t>
  </si>
  <si>
    <t>宮田町5-5-1</t>
  </si>
  <si>
    <t>317-0055</t>
  </si>
  <si>
    <t>大久保</t>
  </si>
  <si>
    <t>末広町1-1-1</t>
  </si>
  <si>
    <t>316-0006</t>
  </si>
  <si>
    <t>河原子</t>
  </si>
  <si>
    <t>河原子町4-3-4</t>
  </si>
  <si>
    <t>油縄子</t>
  </si>
  <si>
    <t>鮎川町3-11-1</t>
  </si>
  <si>
    <t>316-0036</t>
  </si>
  <si>
    <t>成沢</t>
  </si>
  <si>
    <t>中成沢町3-16-8</t>
  </si>
  <si>
    <t>316-0033</t>
  </si>
  <si>
    <t>水木町1-6-1</t>
  </si>
  <si>
    <t>東大沼町2-1-8</t>
  </si>
  <si>
    <t>316-0023</t>
  </si>
  <si>
    <t>日高</t>
  </si>
  <si>
    <t>日高町2-12-1</t>
  </si>
  <si>
    <t>319-1414</t>
  </si>
  <si>
    <t>久慈</t>
  </si>
  <si>
    <t>久慈町1-23-1</t>
  </si>
  <si>
    <t>319-1222</t>
  </si>
  <si>
    <t>坂本</t>
  </si>
  <si>
    <t>南高野町3-21-1</t>
  </si>
  <si>
    <t>東小沢</t>
  </si>
  <si>
    <t>下土木内町617</t>
  </si>
  <si>
    <t>319-1232</t>
  </si>
  <si>
    <t>折笠町741</t>
  </si>
  <si>
    <t>319-1412</t>
  </si>
  <si>
    <t>諏訪</t>
  </si>
  <si>
    <t>諏訪町3-10-1</t>
  </si>
  <si>
    <t>316-0001</t>
  </si>
  <si>
    <t>金沢町5-2-1</t>
  </si>
  <si>
    <t>滑川本町1-20-7</t>
  </si>
  <si>
    <t>大みか</t>
  </si>
  <si>
    <t>大みか町3-19-15</t>
  </si>
  <si>
    <t>319-1221</t>
  </si>
  <si>
    <t>田尻町4-39-1</t>
  </si>
  <si>
    <t>金沢町2-14-1</t>
  </si>
  <si>
    <t>十王町伊師本郷508</t>
  </si>
  <si>
    <t>山部</t>
  </si>
  <si>
    <t>十王町山部841</t>
  </si>
  <si>
    <t>319-1307</t>
  </si>
  <si>
    <t>太田</t>
  </si>
  <si>
    <t>中城町151</t>
  </si>
  <si>
    <t>313-0061</t>
  </si>
  <si>
    <t>機初</t>
  </si>
  <si>
    <t>幡町929</t>
  </si>
  <si>
    <t>谷河原町298</t>
  </si>
  <si>
    <t>313-0043</t>
  </si>
  <si>
    <t>誉田</t>
  </si>
  <si>
    <t>増井町1303</t>
  </si>
  <si>
    <t>313-0008</t>
  </si>
  <si>
    <t>真弓町1855</t>
  </si>
  <si>
    <t>大里町4401</t>
  </si>
  <si>
    <t>高萩</t>
  </si>
  <si>
    <t>安良川1048</t>
  </si>
  <si>
    <t>318-0021</t>
  </si>
  <si>
    <t>島名2161-1</t>
  </si>
  <si>
    <t>下手綱43</t>
  </si>
  <si>
    <t>中郷第一</t>
  </si>
  <si>
    <t>中郷町上桜井2905-1</t>
  </si>
  <si>
    <t>319-1559</t>
  </si>
  <si>
    <t>中郷第二</t>
  </si>
  <si>
    <t>中郷町小野矢指720-3</t>
  </si>
  <si>
    <t>319-1555</t>
  </si>
  <si>
    <t>石岡</t>
  </si>
  <si>
    <t>中郷町石岡823</t>
  </si>
  <si>
    <t>319-1558</t>
  </si>
  <si>
    <t>精華</t>
  </si>
  <si>
    <t>磯原町磯原4-36</t>
  </si>
  <si>
    <t>319-1541</t>
  </si>
  <si>
    <t>明徳</t>
  </si>
  <si>
    <t>磯原町木皿726</t>
  </si>
  <si>
    <t>319-1545</t>
  </si>
  <si>
    <t>中妻</t>
  </si>
  <si>
    <t>華川町中妻456</t>
  </si>
  <si>
    <t>319-1536</t>
  </si>
  <si>
    <t>華川</t>
  </si>
  <si>
    <t>華川町上小津田84</t>
  </si>
  <si>
    <t>319-1532</t>
  </si>
  <si>
    <t>関南</t>
  </si>
  <si>
    <t>関南町神岡下172</t>
  </si>
  <si>
    <t>319-1715</t>
  </si>
  <si>
    <t>大津</t>
  </si>
  <si>
    <t>大津町2301-14</t>
  </si>
  <si>
    <t>319-1702</t>
  </si>
  <si>
    <t>平潟</t>
  </si>
  <si>
    <t>平潟町1077</t>
  </si>
  <si>
    <t>319-1701</t>
  </si>
  <si>
    <t>荒井373</t>
  </si>
  <si>
    <t>311-2204</t>
  </si>
  <si>
    <t>武井264</t>
  </si>
  <si>
    <t>311-2206</t>
  </si>
  <si>
    <t>荒野1221</t>
  </si>
  <si>
    <t>311-2221</t>
  </si>
  <si>
    <t>中野西</t>
  </si>
  <si>
    <t>中1729-3</t>
  </si>
  <si>
    <t>波野</t>
  </si>
  <si>
    <t>明石516</t>
  </si>
  <si>
    <t>314-0002</t>
  </si>
  <si>
    <t>豊郷</t>
  </si>
  <si>
    <t>須賀1170</t>
  </si>
  <si>
    <t>314-0047</t>
  </si>
  <si>
    <t>豊津</t>
  </si>
  <si>
    <t>大船津2328-1</t>
  </si>
  <si>
    <t>314-0036</t>
  </si>
  <si>
    <t>鹿島</t>
  </si>
  <si>
    <t>城山4-3-43</t>
  </si>
  <si>
    <t>314-0038</t>
  </si>
  <si>
    <t>高松</t>
  </si>
  <si>
    <t>平井</t>
  </si>
  <si>
    <t>平井20-2</t>
  </si>
  <si>
    <t>三笠</t>
  </si>
  <si>
    <t>宮中2042-1</t>
  </si>
  <si>
    <t>314-0031</t>
  </si>
  <si>
    <t>鉢形</t>
  </si>
  <si>
    <t>鉢形台3-15-1</t>
  </si>
  <si>
    <t>314-0033</t>
  </si>
  <si>
    <t>潮来</t>
  </si>
  <si>
    <t>潮来471</t>
  </si>
  <si>
    <t>311-2424</t>
  </si>
  <si>
    <t>津知</t>
  </si>
  <si>
    <t>辻829-1</t>
  </si>
  <si>
    <t>311-2421</t>
  </si>
  <si>
    <t>日の出</t>
  </si>
  <si>
    <t>日の出3-12-1</t>
  </si>
  <si>
    <t>311-2423</t>
  </si>
  <si>
    <t>牛堀</t>
  </si>
  <si>
    <t>堀之内1219-1</t>
  </si>
  <si>
    <t>息栖</t>
  </si>
  <si>
    <t>平泉2780</t>
  </si>
  <si>
    <t>314-0146</t>
  </si>
  <si>
    <t>軽野</t>
  </si>
  <si>
    <t>知手2-2</t>
  </si>
  <si>
    <t>314-0115</t>
  </si>
  <si>
    <t>軽野東</t>
  </si>
  <si>
    <t>奥野谷5746-2</t>
  </si>
  <si>
    <t>314-0116</t>
  </si>
  <si>
    <t>大野原中央2-1-8</t>
  </si>
  <si>
    <t>横瀬</t>
  </si>
  <si>
    <t>横瀬1276-15</t>
  </si>
  <si>
    <t>314-0113</t>
  </si>
  <si>
    <t>大野原西</t>
  </si>
  <si>
    <t>大野原5-1-45</t>
  </si>
  <si>
    <t>314-0144</t>
  </si>
  <si>
    <t>深芝</t>
  </si>
  <si>
    <t>深芝南3-8</t>
  </si>
  <si>
    <t>314-0142</t>
  </si>
  <si>
    <t>波崎</t>
  </si>
  <si>
    <t>波崎8759</t>
  </si>
  <si>
    <t>波崎西</t>
  </si>
  <si>
    <t>波崎5011</t>
  </si>
  <si>
    <t>314-0341</t>
  </si>
  <si>
    <t>土合本町4-9809-2</t>
  </si>
  <si>
    <t>太田598-2</t>
  </si>
  <si>
    <t>314-0254</t>
  </si>
  <si>
    <t>須田1177-13</t>
  </si>
  <si>
    <t>柳川</t>
  </si>
  <si>
    <t>柳川中央1-9-10</t>
  </si>
  <si>
    <t>314-0258</t>
  </si>
  <si>
    <t>麻生東</t>
    <rPh sb="0" eb="2">
      <t>アソウ</t>
    </rPh>
    <rPh sb="2" eb="3">
      <t>ヒガシ</t>
    </rPh>
    <phoneticPr fontId="10"/>
  </si>
  <si>
    <t>蔵川549</t>
    <rPh sb="0" eb="2">
      <t>クラカワ</t>
    </rPh>
    <phoneticPr fontId="10"/>
  </si>
  <si>
    <t>311-3821</t>
  </si>
  <si>
    <t>0299(80)7701</t>
  </si>
  <si>
    <t>要</t>
  </si>
  <si>
    <t>311-1705</t>
  </si>
  <si>
    <t>玉造甲3200</t>
  </si>
  <si>
    <t>旭東</t>
  </si>
  <si>
    <t>荒地604</t>
  </si>
  <si>
    <t>311-1411</t>
  </si>
  <si>
    <t>旭南</t>
  </si>
  <si>
    <t>樅山576-16</t>
  </si>
  <si>
    <t>311-1426</t>
  </si>
  <si>
    <t>旭西</t>
  </si>
  <si>
    <t>鹿田904-5</t>
  </si>
  <si>
    <t>311-1416</t>
  </si>
  <si>
    <t>旭北</t>
  </si>
  <si>
    <t>田崎3852</t>
  </si>
  <si>
    <t>311-1406</t>
  </si>
  <si>
    <t>大和田</t>
  </si>
  <si>
    <t>大手町13-32</t>
  </si>
  <si>
    <t>300-0044</t>
  </si>
  <si>
    <t>下高津</t>
  </si>
  <si>
    <t>下高津4-2-9</t>
  </si>
  <si>
    <t>300-0812</t>
  </si>
  <si>
    <t>中455</t>
  </si>
  <si>
    <t>300-0841</t>
  </si>
  <si>
    <t>大岩田2066-1</t>
  </si>
  <si>
    <t>300-0835</t>
  </si>
  <si>
    <t>真鍋</t>
  </si>
  <si>
    <t>真鍋4-3-1</t>
  </si>
  <si>
    <t>300-0051</t>
  </si>
  <si>
    <t>並木5-4826-1</t>
  </si>
  <si>
    <t>300-0061</t>
  </si>
  <si>
    <t>荒川沖</t>
  </si>
  <si>
    <t>荒川沖東3-24-3</t>
  </si>
  <si>
    <t>300-0871</t>
  </si>
  <si>
    <t>中村</t>
  </si>
  <si>
    <t>中村南5-29-5</t>
  </si>
  <si>
    <t>300-0843</t>
  </si>
  <si>
    <t>富士崎2-1-41</t>
  </si>
  <si>
    <t>上大津東</t>
  </si>
  <si>
    <t>沖宿町2489</t>
  </si>
  <si>
    <t>300-0023</t>
  </si>
  <si>
    <t>300-0025</t>
  </si>
  <si>
    <t>神立</t>
  </si>
  <si>
    <t>中神立町4</t>
  </si>
  <si>
    <t>300-0016</t>
  </si>
  <si>
    <t>右籾</t>
  </si>
  <si>
    <t>右籾1728-3</t>
  </si>
  <si>
    <t>300-0837</t>
  </si>
  <si>
    <t>都和南</t>
  </si>
  <si>
    <t>常名3090</t>
  </si>
  <si>
    <t>300-0065</t>
  </si>
  <si>
    <t>乙戸</t>
  </si>
  <si>
    <t>乙戸南2-1-1</t>
  </si>
  <si>
    <t>300-0845</t>
  </si>
  <si>
    <t>菅谷町1464-8</t>
  </si>
  <si>
    <t>300-0021</t>
  </si>
  <si>
    <t>300-4115</t>
  </si>
  <si>
    <t>総社1-2-10</t>
  </si>
  <si>
    <t>315-0016</t>
  </si>
  <si>
    <t>府中</t>
  </si>
  <si>
    <t>若松1-11-18</t>
  </si>
  <si>
    <t>315-0018</t>
  </si>
  <si>
    <t>高浜</t>
  </si>
  <si>
    <t>高浜62</t>
  </si>
  <si>
    <t>315-0045</t>
  </si>
  <si>
    <t>旭台1-11-3</t>
  </si>
  <si>
    <t>315-0038</t>
  </si>
  <si>
    <t>三村</t>
  </si>
  <si>
    <t>三村1853</t>
  </si>
  <si>
    <t>315-0048</t>
  </si>
  <si>
    <t>関川</t>
  </si>
  <si>
    <t>石川1153</t>
  </si>
  <si>
    <t>315-0046</t>
  </si>
  <si>
    <t>北</t>
  </si>
  <si>
    <t>根当10949</t>
  </si>
  <si>
    <t>315-0029</t>
  </si>
  <si>
    <t>南台4-1-1</t>
  </si>
  <si>
    <t>315-0035</t>
  </si>
  <si>
    <t>杉並</t>
  </si>
  <si>
    <t>杉並2-3-1</t>
  </si>
  <si>
    <t>315-0027</t>
  </si>
  <si>
    <t>園部</t>
  </si>
  <si>
    <t>宮ヶ崎6</t>
  </si>
  <si>
    <t>315-0123</t>
  </si>
  <si>
    <t>東成井</t>
  </si>
  <si>
    <t>東成井996</t>
  </si>
  <si>
    <t>315-0122</t>
  </si>
  <si>
    <t>瓦会</t>
  </si>
  <si>
    <t>瓦谷1135-2</t>
  </si>
  <si>
    <t>315-0111</t>
  </si>
  <si>
    <t>林</t>
  </si>
  <si>
    <t>下林857-1</t>
  </si>
  <si>
    <t>315-0131</t>
  </si>
  <si>
    <t>恋瀬</t>
  </si>
  <si>
    <t>小見832-1</t>
  </si>
  <si>
    <t>315-0104</t>
  </si>
  <si>
    <t>葦穂</t>
  </si>
  <si>
    <t>小屋1054</t>
  </si>
  <si>
    <t>315-0164</t>
  </si>
  <si>
    <t>吉生</t>
  </si>
  <si>
    <t>吉生513-2</t>
  </si>
  <si>
    <t>315-0156</t>
  </si>
  <si>
    <t>柿岡</t>
  </si>
  <si>
    <t>柿岡2159-2</t>
  </si>
  <si>
    <t>315-0116</t>
  </si>
  <si>
    <t>小幡</t>
  </si>
  <si>
    <t>小幡4080</t>
  </si>
  <si>
    <t>315-0155</t>
  </si>
  <si>
    <t>小桜</t>
  </si>
  <si>
    <t>川又746</t>
  </si>
  <si>
    <t>315-0134</t>
  </si>
  <si>
    <t>龍ケ崎</t>
  </si>
  <si>
    <t>3316</t>
  </si>
  <si>
    <t>301-0000</t>
  </si>
  <si>
    <t>馴柴</t>
  </si>
  <si>
    <t>若柴町3135</t>
  </si>
  <si>
    <t>301-0041</t>
  </si>
  <si>
    <t>八原</t>
  </si>
  <si>
    <t>藤ヶ丘1-22-4</t>
  </si>
  <si>
    <t>301-0855</t>
  </si>
  <si>
    <t>川原代</t>
  </si>
  <si>
    <t>川原代町3518</t>
  </si>
  <si>
    <t>301-0005</t>
  </si>
  <si>
    <t>大徳町4945</t>
  </si>
  <si>
    <t>301-0816</t>
  </si>
  <si>
    <t>龍ケ崎西</t>
  </si>
  <si>
    <t>8810</t>
  </si>
  <si>
    <t>301-0018</t>
  </si>
  <si>
    <t>松葉</t>
  </si>
  <si>
    <t>松葉2-9</t>
  </si>
  <si>
    <t>301-0043</t>
  </si>
  <si>
    <t>長山</t>
  </si>
  <si>
    <t>長山5-7-1</t>
  </si>
  <si>
    <t>301-0042</t>
  </si>
  <si>
    <t>馴馬台</t>
  </si>
  <si>
    <t>平台4-23-1</t>
  </si>
  <si>
    <t>301-0003</t>
  </si>
  <si>
    <t>久保台</t>
  </si>
  <si>
    <t>久保台2-3</t>
  </si>
  <si>
    <t>301-0001</t>
  </si>
  <si>
    <t>城ノ内</t>
  </si>
  <si>
    <t>城ノ内5-27</t>
  </si>
  <si>
    <t>301-0847</t>
  </si>
  <si>
    <t>取手</t>
  </si>
  <si>
    <t>東5-3-1</t>
  </si>
  <si>
    <t>302-0005</t>
  </si>
  <si>
    <t>白山</t>
  </si>
  <si>
    <t>白山2-3-18</t>
  </si>
  <si>
    <t>302-0023</t>
  </si>
  <si>
    <t>吉田400</t>
  </si>
  <si>
    <t>302-0007</t>
  </si>
  <si>
    <t>寺原</t>
  </si>
  <si>
    <t>井野台5-14-1</t>
  </si>
  <si>
    <t>302-0015</t>
  </si>
  <si>
    <t>永山</t>
  </si>
  <si>
    <t>下高井2340</t>
  </si>
  <si>
    <t>302-0038</t>
  </si>
  <si>
    <t>戸頭</t>
  </si>
  <si>
    <t>戸頭3-21-1</t>
  </si>
  <si>
    <t>302-0034</t>
  </si>
  <si>
    <t>302-0026</t>
  </si>
  <si>
    <t>高井</t>
  </si>
  <si>
    <t>302-0039</t>
  </si>
  <si>
    <t>山王</t>
  </si>
  <si>
    <t>山王380</t>
  </si>
  <si>
    <t>300-1544</t>
  </si>
  <si>
    <t>六郷</t>
  </si>
  <si>
    <t>清水373-1</t>
  </si>
  <si>
    <t>300-1535</t>
  </si>
  <si>
    <t>宮和田</t>
  </si>
  <si>
    <t>藤代南3-11-1</t>
  </si>
  <si>
    <t>300-1516</t>
  </si>
  <si>
    <t>久賀</t>
  </si>
  <si>
    <t>萱場60</t>
  </si>
  <si>
    <t>300-1504</t>
  </si>
  <si>
    <t>桜が丘</t>
  </si>
  <si>
    <t>桜が丘2-17-1</t>
  </si>
  <si>
    <t>300-1525</t>
  </si>
  <si>
    <t>牛久</t>
  </si>
  <si>
    <t>牛久町2619</t>
  </si>
  <si>
    <t>岡見町2050-2</t>
  </si>
  <si>
    <t>300-1204</t>
  </si>
  <si>
    <t>牛久第二</t>
  </si>
  <si>
    <t>田宮町530</t>
  </si>
  <si>
    <t>300-1236</t>
  </si>
  <si>
    <t>向台</t>
  </si>
  <si>
    <t>牛久町1606</t>
  </si>
  <si>
    <t>神谷</t>
  </si>
  <si>
    <t>神谷4-14</t>
  </si>
  <si>
    <t>300-1216</t>
  </si>
  <si>
    <t>ひたち野うしく</t>
  </si>
  <si>
    <t>ひたち野西2-11</t>
  </si>
  <si>
    <t>300-1206</t>
  </si>
  <si>
    <t>栄</t>
  </si>
  <si>
    <t>金田54</t>
  </si>
  <si>
    <t>305-0018</t>
  </si>
  <si>
    <t>九重</t>
  </si>
  <si>
    <t>上ﾉ室2126</t>
  </si>
  <si>
    <t>305-0023</t>
  </si>
  <si>
    <t>大角豆789-1</t>
  </si>
  <si>
    <t>305-0043</t>
  </si>
  <si>
    <t>栗原</t>
  </si>
  <si>
    <t>栗原2018</t>
  </si>
  <si>
    <t>305-0001</t>
  </si>
  <si>
    <t>竹園3-13</t>
  </si>
  <si>
    <t>並木2-12</t>
  </si>
  <si>
    <t>吾妻2-16</t>
  </si>
  <si>
    <t>谷田部2938</t>
  </si>
  <si>
    <t>305-0861</t>
  </si>
  <si>
    <t>真瀬</t>
  </si>
  <si>
    <t>葛城</t>
  </si>
  <si>
    <t>苅間689</t>
  </si>
  <si>
    <t>305-0822</t>
  </si>
  <si>
    <t>柳橋</t>
  </si>
  <si>
    <t>柳橋360</t>
  </si>
  <si>
    <t>305-0842</t>
  </si>
  <si>
    <t>小野川</t>
  </si>
  <si>
    <t>館野731</t>
  </si>
  <si>
    <t>305-0067</t>
  </si>
  <si>
    <t>松代3-3-1</t>
  </si>
  <si>
    <t>松代4-24</t>
  </si>
  <si>
    <t>谷田部南</t>
  </si>
  <si>
    <t>境田191-1</t>
  </si>
  <si>
    <t>二の宮4-11</t>
  </si>
  <si>
    <t>東2-24-1</t>
  </si>
  <si>
    <t>沼崎</t>
  </si>
  <si>
    <t>沼崎1650</t>
  </si>
  <si>
    <t>300-2631</t>
  </si>
  <si>
    <t>今鹿島</t>
  </si>
  <si>
    <t>今鹿島1762</t>
  </si>
  <si>
    <t>300-2641</t>
  </si>
  <si>
    <t>大曽根</t>
  </si>
  <si>
    <t>大曽根2917</t>
  </si>
  <si>
    <t>300-3253</t>
  </si>
  <si>
    <t>前野</t>
  </si>
  <si>
    <t>前野1367</t>
  </si>
  <si>
    <t>300-3267</t>
  </si>
  <si>
    <t>要449-1</t>
  </si>
  <si>
    <t>300-2622</t>
  </si>
  <si>
    <t>吉沼</t>
  </si>
  <si>
    <t>吉沼1010</t>
  </si>
  <si>
    <t>300-2617</t>
  </si>
  <si>
    <t>茎崎第一</t>
  </si>
  <si>
    <t>高崎2290</t>
  </si>
  <si>
    <t>茎崎第二</t>
  </si>
  <si>
    <t>上岩崎1076</t>
  </si>
  <si>
    <t>300-1274</t>
  </si>
  <si>
    <t>茎崎第三</t>
  </si>
  <si>
    <t>小茎798-1</t>
  </si>
  <si>
    <t>300-1255</t>
  </si>
  <si>
    <t>守谷</t>
  </si>
  <si>
    <t>本町858</t>
  </si>
  <si>
    <t>302-0109</t>
  </si>
  <si>
    <t>大井沢</t>
  </si>
  <si>
    <t>薬師台4-12</t>
  </si>
  <si>
    <t>302-0105</t>
  </si>
  <si>
    <t>大野</t>
  </si>
  <si>
    <t>野木崎492</t>
  </si>
  <si>
    <t>302-0117</t>
  </si>
  <si>
    <t>高野1342</t>
  </si>
  <si>
    <t>302-0125</t>
  </si>
  <si>
    <t>黒内</t>
  </si>
  <si>
    <t>百合ケ丘2-2349</t>
  </si>
  <si>
    <t>302-0110</t>
  </si>
  <si>
    <t>御所ケ丘</t>
  </si>
  <si>
    <t>御所ケ丘5-15</t>
  </si>
  <si>
    <t>302-0119</t>
  </si>
  <si>
    <t>郷州</t>
  </si>
  <si>
    <t>みずき野5-4-1</t>
  </si>
  <si>
    <t>302-0121</t>
  </si>
  <si>
    <t>松前台</t>
  </si>
  <si>
    <t>松前台2-16</t>
  </si>
  <si>
    <t>302-0102</t>
  </si>
  <si>
    <t>松ケ丘</t>
  </si>
  <si>
    <t>松ケ丘4-12</t>
  </si>
  <si>
    <t>302-0127</t>
  </si>
  <si>
    <t>江戸崎</t>
  </si>
  <si>
    <t>江戸崎甲3194</t>
  </si>
  <si>
    <t>300-0504</t>
  </si>
  <si>
    <t>沼里</t>
  </si>
  <si>
    <t>沼田2661-1</t>
  </si>
  <si>
    <t>300-0506</t>
  </si>
  <si>
    <t>高田</t>
  </si>
  <si>
    <t>高田854</t>
  </si>
  <si>
    <t>新利根</t>
    <rPh sb="0" eb="3">
      <t>シントネ</t>
    </rPh>
    <phoneticPr fontId="10"/>
  </si>
  <si>
    <t>柴崎7218-4</t>
    <rPh sb="0" eb="2">
      <t>シバサキ</t>
    </rPh>
    <phoneticPr fontId="10"/>
  </si>
  <si>
    <t>300-1412</t>
  </si>
  <si>
    <t>0297(87)2095</t>
  </si>
  <si>
    <t>あずま東</t>
  </si>
  <si>
    <t>300-0725</t>
  </si>
  <si>
    <t>あずま北</t>
  </si>
  <si>
    <t>伊佐部1673</t>
  </si>
  <si>
    <t>300-0603</t>
  </si>
  <si>
    <t>福田1125</t>
  </si>
  <si>
    <t>300-0134</t>
  </si>
  <si>
    <t>315-0065</t>
  </si>
  <si>
    <t>下稲吉</t>
  </si>
  <si>
    <t>下稲吉1623-5</t>
  </si>
  <si>
    <t>315-0052</t>
  </si>
  <si>
    <t>下稲吉東</t>
  </si>
  <si>
    <t>下稲吉2286</t>
  </si>
  <si>
    <t>小張</t>
  </si>
  <si>
    <t>小張1661</t>
  </si>
  <si>
    <t>300-2353</t>
  </si>
  <si>
    <t>豊</t>
  </si>
  <si>
    <t>豊体1692</t>
  </si>
  <si>
    <t>300-2347</t>
  </si>
  <si>
    <t>加藤241</t>
  </si>
  <si>
    <t>300-2424</t>
  </si>
  <si>
    <t>福岡</t>
  </si>
  <si>
    <t>福岡971</t>
  </si>
  <si>
    <t>300-2406</t>
  </si>
  <si>
    <t>小絹</t>
  </si>
  <si>
    <t>小絹858</t>
  </si>
  <si>
    <t>300-2445</t>
  </si>
  <si>
    <t>300-2358</t>
  </si>
  <si>
    <t>安中</t>
  </si>
  <si>
    <t>土浦1979-1</t>
  </si>
  <si>
    <t>300-0404</t>
  </si>
  <si>
    <t>木原</t>
  </si>
  <si>
    <t>木原1567</t>
  </si>
  <si>
    <t>300-0421</t>
  </si>
  <si>
    <t>大谷</t>
  </si>
  <si>
    <t>興津366</t>
  </si>
  <si>
    <t>300-0425</t>
  </si>
  <si>
    <t>阿見</t>
  </si>
  <si>
    <t>中央2-1-5</t>
  </si>
  <si>
    <t>300-0332</t>
  </si>
  <si>
    <t>本郷</t>
  </si>
  <si>
    <t>荒川本郷1400</t>
  </si>
  <si>
    <t>300-1152</t>
  </si>
  <si>
    <t>君原</t>
  </si>
  <si>
    <t>塙145</t>
  </si>
  <si>
    <t>300-0321</t>
  </si>
  <si>
    <t>舟島</t>
  </si>
  <si>
    <t>島津3928</t>
  </si>
  <si>
    <t>300-0311</t>
  </si>
  <si>
    <t>阿見第一</t>
  </si>
  <si>
    <t>岡崎3-19</t>
  </si>
  <si>
    <t>300-0335</t>
  </si>
  <si>
    <t>阿見第二</t>
  </si>
  <si>
    <t>布川4230</t>
  </si>
  <si>
    <t>300-1622</t>
  </si>
  <si>
    <t>古河第一</t>
  </si>
  <si>
    <t>中央町3-10-1</t>
  </si>
  <si>
    <t>306-0033</t>
  </si>
  <si>
    <t>古河第二</t>
  </si>
  <si>
    <t>本町2-10-45</t>
  </si>
  <si>
    <t>306-0023</t>
  </si>
  <si>
    <t>古河第三</t>
  </si>
  <si>
    <t>旭町1-18-4</t>
  </si>
  <si>
    <t>306-0012</t>
  </si>
  <si>
    <t>0280(32)0742</t>
  </si>
  <si>
    <t>古河第四</t>
  </si>
  <si>
    <t>中田1221</t>
  </si>
  <si>
    <t>306-0053</t>
  </si>
  <si>
    <t>古河第五</t>
  </si>
  <si>
    <t>横山町3-13-27</t>
  </si>
  <si>
    <t>306-0022</t>
  </si>
  <si>
    <t>古河第六</t>
  </si>
  <si>
    <t>北町16-47</t>
  </si>
  <si>
    <t>306-0005</t>
  </si>
  <si>
    <t>古河第七</t>
  </si>
  <si>
    <t>三和176-1</t>
  </si>
  <si>
    <t>306-0042</t>
  </si>
  <si>
    <t>釈迦</t>
  </si>
  <si>
    <t>釈迦271</t>
  </si>
  <si>
    <t>306-0222</t>
  </si>
  <si>
    <t>下大野734-2</t>
  </si>
  <si>
    <t>306-0204</t>
  </si>
  <si>
    <t>0280(92)0004</t>
  </si>
  <si>
    <t>上辺見</t>
  </si>
  <si>
    <t>上辺見1164</t>
  </si>
  <si>
    <t>306-0234</t>
  </si>
  <si>
    <t>小堤</t>
  </si>
  <si>
    <t>小堤1815-1</t>
  </si>
  <si>
    <t>306-0231</t>
  </si>
  <si>
    <t>上大野1425</t>
  </si>
  <si>
    <t>306-0201</t>
  </si>
  <si>
    <t>駒羽根</t>
  </si>
  <si>
    <t>駒羽根1364</t>
  </si>
  <si>
    <t>306-0221</t>
  </si>
  <si>
    <t>西牛谷</t>
  </si>
  <si>
    <t>西牛谷650</t>
  </si>
  <si>
    <t>306-0233</t>
  </si>
  <si>
    <t>0280(98)0333</t>
  </si>
  <si>
    <t>水海</t>
  </si>
  <si>
    <t>水海542-1</t>
  </si>
  <si>
    <t>306-0215</t>
  </si>
  <si>
    <t>下辺見</t>
  </si>
  <si>
    <t>下辺見2400</t>
  </si>
  <si>
    <t>306-0235</t>
  </si>
  <si>
    <t>中央</t>
  </si>
  <si>
    <t>下大野1573-20</t>
  </si>
  <si>
    <t>諸川</t>
  </si>
  <si>
    <t>諸川1097</t>
  </si>
  <si>
    <t>306-0126</t>
  </si>
  <si>
    <t>大和田822</t>
  </si>
  <si>
    <t>306-0111</t>
  </si>
  <si>
    <t>駒込</t>
  </si>
  <si>
    <t>駒込899-3</t>
  </si>
  <si>
    <t>306-0121</t>
  </si>
  <si>
    <t>八俣</t>
  </si>
  <si>
    <t>東山田1814</t>
  </si>
  <si>
    <t>306-0112</t>
  </si>
  <si>
    <t>名崎</t>
  </si>
  <si>
    <t>尾崎4200</t>
  </si>
  <si>
    <t>306-0101</t>
  </si>
  <si>
    <t>仁連</t>
  </si>
  <si>
    <t>仁連607</t>
  </si>
  <si>
    <t>306-0125</t>
  </si>
  <si>
    <t>結城</t>
  </si>
  <si>
    <t>結城1927</t>
  </si>
  <si>
    <t>307-0001</t>
  </si>
  <si>
    <t>城南</t>
  </si>
  <si>
    <t>城南町1-11</t>
  </si>
  <si>
    <t>307-0054</t>
  </si>
  <si>
    <t>絹川</t>
  </si>
  <si>
    <t>小森2227</t>
  </si>
  <si>
    <t>307-0011</t>
  </si>
  <si>
    <t>江川北</t>
  </si>
  <si>
    <t>田間1421</t>
  </si>
  <si>
    <t>307-0044</t>
  </si>
  <si>
    <t>江川南</t>
  </si>
  <si>
    <t>北南茂呂81</t>
  </si>
  <si>
    <t>307-0036</t>
  </si>
  <si>
    <t>0296(35)0072</t>
  </si>
  <si>
    <t>山川</t>
  </si>
  <si>
    <t>今宿1164-1</t>
  </si>
  <si>
    <t>307-0028</t>
  </si>
  <si>
    <t>上山川</t>
  </si>
  <si>
    <t>上山川3388</t>
  </si>
  <si>
    <t>307-0021</t>
  </si>
  <si>
    <t>結城西</t>
  </si>
  <si>
    <t>結城10290-1</t>
  </si>
  <si>
    <t>城西</t>
    <rPh sb="0" eb="2">
      <t>ジョウサイ</t>
    </rPh>
    <phoneticPr fontId="10"/>
  </si>
  <si>
    <t>結城9633-1</t>
  </si>
  <si>
    <t>下妻</t>
  </si>
  <si>
    <t>下妻乙386</t>
  </si>
  <si>
    <t>304-0067</t>
  </si>
  <si>
    <t>大宝625</t>
  </si>
  <si>
    <t>総上</t>
  </si>
  <si>
    <t>小島1116</t>
  </si>
  <si>
    <t>304-0051</t>
  </si>
  <si>
    <t>加養128</t>
  </si>
  <si>
    <t>宗道</t>
  </si>
  <si>
    <t>本宗道120</t>
  </si>
  <si>
    <t>304-0813</t>
  </si>
  <si>
    <t>大形</t>
  </si>
  <si>
    <t>別府199</t>
  </si>
  <si>
    <t>304-0821</t>
  </si>
  <si>
    <t>水海道</t>
  </si>
  <si>
    <t>水海道天満町2516-1</t>
  </si>
  <si>
    <t>303-0034</t>
  </si>
  <si>
    <t>大生</t>
  </si>
  <si>
    <t>平町415-1</t>
  </si>
  <si>
    <t>303-0017</t>
  </si>
  <si>
    <t>五箇</t>
  </si>
  <si>
    <t>上蛇町1508</t>
  </si>
  <si>
    <t>300-2502</t>
  </si>
  <si>
    <t>三妻</t>
  </si>
  <si>
    <t>中妻町4146</t>
  </si>
  <si>
    <t>300-2505</t>
  </si>
  <si>
    <t>300-2512</t>
  </si>
  <si>
    <t>豊岡</t>
  </si>
  <si>
    <t>豊岡町丙3362</t>
  </si>
  <si>
    <t>303-0041</t>
  </si>
  <si>
    <t>絹西</t>
  </si>
  <si>
    <t>坂手町7303-3</t>
  </si>
  <si>
    <t>303-0042</t>
  </si>
  <si>
    <t>菅生</t>
  </si>
  <si>
    <t>菅生町4711</t>
  </si>
  <si>
    <t>303-0044</t>
  </si>
  <si>
    <t>向石下1020</t>
  </si>
  <si>
    <t>300-2742</t>
  </si>
  <si>
    <t>石下</t>
  </si>
  <si>
    <t>新石下1907-1</t>
  </si>
  <si>
    <t>300-2706</t>
  </si>
  <si>
    <t>豊田2246</t>
  </si>
  <si>
    <t>鴻野山859-1</t>
  </si>
  <si>
    <t>下館</t>
  </si>
  <si>
    <t>甲392-1</t>
  </si>
  <si>
    <t>308-0021</t>
  </si>
  <si>
    <t>西谷貝469</t>
  </si>
  <si>
    <t>308-0054</t>
  </si>
  <si>
    <t>川島</t>
  </si>
  <si>
    <t>伊讃美1859</t>
  </si>
  <si>
    <t>308-0853</t>
  </si>
  <si>
    <t>竹島</t>
  </si>
  <si>
    <t>稲野辺26</t>
  </si>
  <si>
    <t>308-0805</t>
  </si>
  <si>
    <t>養蚕</t>
  </si>
  <si>
    <t>下中山298</t>
  </si>
  <si>
    <t>308-0825</t>
  </si>
  <si>
    <t>五所</t>
  </si>
  <si>
    <t>山崎1419-1</t>
  </si>
  <si>
    <t>308-0865</t>
  </si>
  <si>
    <t>中</t>
  </si>
  <si>
    <t>中館1122-1</t>
  </si>
  <si>
    <t>308-0005</t>
  </si>
  <si>
    <t>河間</t>
  </si>
  <si>
    <t>羽方14-2</t>
  </si>
  <si>
    <t>308-0014</t>
  </si>
  <si>
    <t>大田</t>
  </si>
  <si>
    <t>西方1748-1</t>
  </si>
  <si>
    <t>308-0845</t>
  </si>
  <si>
    <t>嘉田生崎</t>
  </si>
  <si>
    <t>西石田587</t>
  </si>
  <si>
    <t>308-0834</t>
  </si>
  <si>
    <t>0296(22)3872</t>
  </si>
  <si>
    <t>関城西</t>
  </si>
  <si>
    <t>関本中388</t>
  </si>
  <si>
    <t>308-0126</t>
  </si>
  <si>
    <t>関城東</t>
  </si>
  <si>
    <t>藤ヶ谷678</t>
  </si>
  <si>
    <t>308-0112</t>
  </si>
  <si>
    <t>大村</t>
  </si>
  <si>
    <t>海老ヶ島1313</t>
  </si>
  <si>
    <t>300-4517</t>
  </si>
  <si>
    <t>村田1839</t>
  </si>
  <si>
    <t>300-4546</t>
  </si>
  <si>
    <t>鳥羽</t>
  </si>
  <si>
    <t>鷺島170</t>
  </si>
  <si>
    <t>300-4532</t>
  </si>
  <si>
    <t>中上野621-3</t>
  </si>
  <si>
    <t>300-4524</t>
  </si>
  <si>
    <t>長讃</t>
  </si>
  <si>
    <t>宮後1480</t>
  </si>
  <si>
    <t>300-4503</t>
  </si>
  <si>
    <t>古里</t>
  </si>
  <si>
    <t>桑山2498-1</t>
  </si>
  <si>
    <t>309-1127</t>
  </si>
  <si>
    <t>門井1890-2</t>
  </si>
  <si>
    <t>309-1107</t>
  </si>
  <si>
    <t>小栗</t>
  </si>
  <si>
    <t>小栗5545</t>
  </si>
  <si>
    <t>309-1101</t>
  </si>
  <si>
    <t>七重</t>
  </si>
  <si>
    <t>借宿683-2</t>
  </si>
  <si>
    <t>306-0657</t>
  </si>
  <si>
    <t>弓馬田</t>
  </si>
  <si>
    <t>馬立30-1</t>
  </si>
  <si>
    <t>飯島</t>
  </si>
  <si>
    <t>幸田新田1468-1</t>
  </si>
  <si>
    <t>306-0604</t>
  </si>
  <si>
    <t>猫実805</t>
  </si>
  <si>
    <t>岩井第一</t>
  </si>
  <si>
    <t>岩井2029-1</t>
  </si>
  <si>
    <t>岩井第二</t>
  </si>
  <si>
    <t>辺田1172-7</t>
  </si>
  <si>
    <t>七郷</t>
  </si>
  <si>
    <t>矢作87-1</t>
  </si>
  <si>
    <t>306-0624</t>
  </si>
  <si>
    <t>中川</t>
  </si>
  <si>
    <t>小山108</t>
  </si>
  <si>
    <t>306-0626</t>
  </si>
  <si>
    <t>長須</t>
  </si>
  <si>
    <t>長須1243</t>
  </si>
  <si>
    <t>306-0645</t>
  </si>
  <si>
    <t>生子菅</t>
  </si>
  <si>
    <t>生子2219</t>
  </si>
  <si>
    <t>306-0504</t>
  </si>
  <si>
    <t>逆井山</t>
  </si>
  <si>
    <t>逆井1825-30</t>
  </si>
  <si>
    <t>306-0501</t>
  </si>
  <si>
    <t>沓掛</t>
  </si>
  <si>
    <t>沓掛3775</t>
  </si>
  <si>
    <t>内野山</t>
  </si>
  <si>
    <t>内野山849</t>
  </si>
  <si>
    <t>306-0514</t>
  </si>
  <si>
    <t>岩瀬</t>
  </si>
  <si>
    <t>鍬田553-5</t>
  </si>
  <si>
    <t>309-1223</t>
  </si>
  <si>
    <t>西飯岡512-4</t>
  </si>
  <si>
    <t>南飯田</t>
  </si>
  <si>
    <t>南飯田1-1</t>
  </si>
  <si>
    <t>309-1344</t>
  </si>
  <si>
    <t>羽黒</t>
  </si>
  <si>
    <t>友部201</t>
  </si>
  <si>
    <t>309-1453</t>
  </si>
  <si>
    <t>雨引</t>
  </si>
  <si>
    <t>本木1591</t>
  </si>
  <si>
    <t>309-1231</t>
  </si>
  <si>
    <t>大国</t>
  </si>
  <si>
    <t>大国玉597</t>
  </si>
  <si>
    <t>谷貝</t>
  </si>
  <si>
    <t>真壁町下谷貝1146-1</t>
  </si>
  <si>
    <t>300-4426</t>
  </si>
  <si>
    <t>樺穂</t>
  </si>
  <si>
    <t>真壁町長岡437</t>
  </si>
  <si>
    <t>300-4403</t>
  </si>
  <si>
    <t>西豊田</t>
  </si>
  <si>
    <t>太田365</t>
  </si>
  <si>
    <t>300-3534</t>
  </si>
  <si>
    <t>安静</t>
  </si>
  <si>
    <t>蕗田820</t>
  </si>
  <si>
    <t>300-3553</t>
  </si>
  <si>
    <t>中結城</t>
  </si>
  <si>
    <t>菅谷351</t>
  </si>
  <si>
    <t>300-3572</t>
  </si>
  <si>
    <t>下結城</t>
  </si>
  <si>
    <t>平塚3740</t>
  </si>
  <si>
    <t>300-3561</t>
  </si>
  <si>
    <t>川西</t>
  </si>
  <si>
    <t>久下田440</t>
  </si>
  <si>
    <t>300-3513</t>
  </si>
  <si>
    <t>五霞東</t>
  </si>
  <si>
    <t>江川200</t>
  </si>
  <si>
    <t>306-0303</t>
  </si>
  <si>
    <t>五霞西</t>
  </si>
  <si>
    <t>元栗橋1072</t>
  </si>
  <si>
    <t>306-0313</t>
  </si>
  <si>
    <t>境</t>
  </si>
  <si>
    <t>293</t>
  </si>
  <si>
    <t>306-0433</t>
  </si>
  <si>
    <t>長田</t>
  </si>
  <si>
    <t>蛇池409</t>
  </si>
  <si>
    <t>306-0403</t>
  </si>
  <si>
    <t>大歩333</t>
  </si>
  <si>
    <t>306-0415</t>
  </si>
  <si>
    <t>森戸</t>
  </si>
  <si>
    <t>百戸1252</t>
  </si>
  <si>
    <t>306-0423</t>
  </si>
  <si>
    <t>静</t>
  </si>
  <si>
    <t>塚崎704</t>
  </si>
  <si>
    <t>306-0405</t>
  </si>
  <si>
    <t>東原3-1-1</t>
  </si>
  <si>
    <t>310-0035</t>
  </si>
  <si>
    <t>三の丸2-9-22</t>
  </si>
  <si>
    <t>第三</t>
  </si>
  <si>
    <t>朝日町2882-1</t>
  </si>
  <si>
    <t>310-0831</t>
  </si>
  <si>
    <t>見川町2563-81</t>
  </si>
  <si>
    <t>第四</t>
  </si>
  <si>
    <t>元吉田町1987-3</t>
  </si>
  <si>
    <t>飯富町4479-1</t>
  </si>
  <si>
    <t>河和田1-1708-4</t>
  </si>
  <si>
    <t>第五</t>
  </si>
  <si>
    <t>堀町1166-1</t>
  </si>
  <si>
    <t>見川2-98</t>
  </si>
  <si>
    <t>双葉台5-27</t>
  </si>
  <si>
    <t>笠原町417-3</t>
  </si>
  <si>
    <t>堀町2304-2</t>
  </si>
  <si>
    <t>元吉田町599-2</t>
  </si>
  <si>
    <t>常澄</t>
  </si>
  <si>
    <t>塩崎町1016</t>
  </si>
  <si>
    <t>内原町1463-29</t>
  </si>
  <si>
    <t>笠間2702</t>
  </si>
  <si>
    <t>稲田2145-3</t>
  </si>
  <si>
    <t>中央4-1-1</t>
  </si>
  <si>
    <t>309-1737</t>
  </si>
  <si>
    <t>旭町510-1</t>
  </si>
  <si>
    <t>309-1717</t>
  </si>
  <si>
    <t>岩間</t>
  </si>
  <si>
    <t>下郷4997-1</t>
  </si>
  <si>
    <t>那珂湊</t>
  </si>
  <si>
    <t>廻り目2896</t>
  </si>
  <si>
    <t>311-1267</t>
  </si>
  <si>
    <t>勝田第一</t>
  </si>
  <si>
    <t>大成町38-1</t>
  </si>
  <si>
    <t>312-0055</t>
  </si>
  <si>
    <t>勝田第二</t>
  </si>
  <si>
    <t>市毛979</t>
  </si>
  <si>
    <t>勝田第三</t>
  </si>
  <si>
    <t>馬渡2982</t>
  </si>
  <si>
    <t>佐和1504</t>
  </si>
  <si>
    <t>312-0001</t>
  </si>
  <si>
    <t>大島</t>
  </si>
  <si>
    <t>東大島4-6-1</t>
  </si>
  <si>
    <t>312-0042</t>
  </si>
  <si>
    <t>田彦1442-1</t>
  </si>
  <si>
    <t>抽ケ台町3117</t>
  </si>
  <si>
    <t>石沢1555</t>
  </si>
  <si>
    <t>319-2135</t>
  </si>
  <si>
    <t>山方3267</t>
  </si>
  <si>
    <t>明峰</t>
    <rPh sb="0" eb="2">
      <t>メイホウ</t>
    </rPh>
    <phoneticPr fontId="10"/>
  </si>
  <si>
    <t>上小瀬1281</t>
  </si>
  <si>
    <t>後台2547</t>
  </si>
  <si>
    <t>311-0111</t>
  </si>
  <si>
    <t>額田南郷2386-4</t>
  </si>
  <si>
    <t>飯田3645</t>
  </si>
  <si>
    <t>菅谷2476</t>
  </si>
  <si>
    <t>瓜連1015</t>
  </si>
  <si>
    <t>小川南</t>
  </si>
  <si>
    <t>川戸1347-1</t>
  </si>
  <si>
    <t>311-3412</t>
  </si>
  <si>
    <t>美野里</t>
  </si>
  <si>
    <t>部室1196-3</t>
  </si>
  <si>
    <t>319-0132</t>
  </si>
  <si>
    <t>明光</t>
  </si>
  <si>
    <t>谷田部510</t>
  </si>
  <si>
    <t>311-3121</t>
  </si>
  <si>
    <t>奥谷862</t>
    <rPh sb="0" eb="2">
      <t>オクノヤ</t>
    </rPh>
    <phoneticPr fontId="10"/>
  </si>
  <si>
    <t>311-3156</t>
  </si>
  <si>
    <t>磯浜町5247</t>
  </si>
  <si>
    <t>大貫町1212-14</t>
  </si>
  <si>
    <t>下青山10</t>
  </si>
  <si>
    <t>311-4304</t>
  </si>
  <si>
    <t>桂</t>
  </si>
  <si>
    <t>阿波山799</t>
  </si>
  <si>
    <t>311-4344</t>
  </si>
  <si>
    <t>東海</t>
  </si>
  <si>
    <t>東海南</t>
  </si>
  <si>
    <t>319-1115</t>
  </si>
  <si>
    <t>池田1648</t>
  </si>
  <si>
    <t>319-3551</t>
  </si>
  <si>
    <t>内大野2963-1</t>
  </si>
  <si>
    <t>319-3515</t>
  </si>
  <si>
    <t>大子西</t>
  </si>
  <si>
    <t>芦野倉733</t>
  </si>
  <si>
    <t>319-3538</t>
  </si>
  <si>
    <t>鹿島町3-5-1</t>
  </si>
  <si>
    <t>317-0071</t>
  </si>
  <si>
    <t>平沢</t>
  </si>
  <si>
    <t>高鈴町1-15-1</t>
  </si>
  <si>
    <t>駒王</t>
  </si>
  <si>
    <t>神峰町3-2-32</t>
  </si>
  <si>
    <t>317-0064</t>
  </si>
  <si>
    <t>多賀</t>
  </si>
  <si>
    <t>鮎川町3-11-2</t>
  </si>
  <si>
    <t>末広町5-12-34</t>
  </si>
  <si>
    <t>泉丘</t>
  </si>
  <si>
    <t>水木町2-9-1</t>
  </si>
  <si>
    <t>小木津町3-26-1</t>
  </si>
  <si>
    <t>319-1413</t>
  </si>
  <si>
    <t>石名坂町1-30-1</t>
  </si>
  <si>
    <t>319-1225</t>
  </si>
  <si>
    <t>久慈町6-20-2</t>
  </si>
  <si>
    <t>川尻町3-11-1</t>
  </si>
  <si>
    <t>東多賀町4-10-10</t>
  </si>
  <si>
    <t>316-0004</t>
  </si>
  <si>
    <t>台原</t>
  </si>
  <si>
    <t>台原町1-9-1</t>
  </si>
  <si>
    <t>316-0021</t>
  </si>
  <si>
    <t>東滑川町3-17-1</t>
  </si>
  <si>
    <t>317-0052</t>
  </si>
  <si>
    <t>十王</t>
  </si>
  <si>
    <t>十王町友部600</t>
  </si>
  <si>
    <t>新宿町466</t>
  </si>
  <si>
    <t>313-0007</t>
  </si>
  <si>
    <t>峰山</t>
  </si>
  <si>
    <t>磯部町1620</t>
  </si>
  <si>
    <t>313-0042</t>
  </si>
  <si>
    <t>真弓町1878</t>
  </si>
  <si>
    <t>瑞竜</t>
  </si>
  <si>
    <t>瑞龍町570</t>
  </si>
  <si>
    <t>313-0003</t>
  </si>
  <si>
    <t>金砂郷</t>
    <rPh sb="0" eb="3">
      <t>カナサゴウ</t>
    </rPh>
    <phoneticPr fontId="10"/>
  </si>
  <si>
    <t>大里町3577</t>
  </si>
  <si>
    <t>町田町696</t>
  </si>
  <si>
    <t>大中町60-1</t>
  </si>
  <si>
    <t>高浜町1-77</t>
  </si>
  <si>
    <t>318-0013</t>
  </si>
  <si>
    <t>高萩273</t>
  </si>
  <si>
    <t>318-0034</t>
  </si>
  <si>
    <t>下手綱4</t>
  </si>
  <si>
    <t>中郷</t>
  </si>
  <si>
    <t>中郷町足洗508</t>
  </si>
  <si>
    <t>319-1552</t>
  </si>
  <si>
    <t>磯原</t>
  </si>
  <si>
    <t>319-1543</t>
  </si>
  <si>
    <t>大津町2448</t>
  </si>
  <si>
    <t>関本</t>
  </si>
  <si>
    <t>関本町関本上1470</t>
  </si>
  <si>
    <t>319-1721</t>
  </si>
  <si>
    <t>津賀1925-1</t>
  </si>
  <si>
    <t>311-2205</t>
  </si>
  <si>
    <t>宮中2398-1</t>
  </si>
  <si>
    <t>木滝274</t>
  </si>
  <si>
    <t>314-0028</t>
  </si>
  <si>
    <t>鹿野</t>
  </si>
  <si>
    <t>城山4-7-10</t>
  </si>
  <si>
    <t>平井1125-1</t>
  </si>
  <si>
    <t>潮来第一</t>
  </si>
  <si>
    <t>潮来1270</t>
  </si>
  <si>
    <t>潮来第二</t>
  </si>
  <si>
    <t>新宮1868-1</t>
  </si>
  <si>
    <t>311-2406</t>
  </si>
  <si>
    <t>日の出3-9-18</t>
  </si>
  <si>
    <t>堀之内1009</t>
  </si>
  <si>
    <t>神栖第一</t>
  </si>
  <si>
    <t>知手100-3</t>
  </si>
  <si>
    <t>神栖第二</t>
  </si>
  <si>
    <t>平泉東1-60-1</t>
  </si>
  <si>
    <t>314-0145</t>
  </si>
  <si>
    <t>神栖第三</t>
  </si>
  <si>
    <t>知手中央7-1-17</t>
  </si>
  <si>
    <t>神栖第四</t>
  </si>
  <si>
    <t>大野原中央2-8-46</t>
  </si>
  <si>
    <t>波崎第一</t>
  </si>
  <si>
    <t>波崎7070</t>
  </si>
  <si>
    <t>波崎第二</t>
  </si>
  <si>
    <t>矢田部3120</t>
  </si>
  <si>
    <t>波崎第三</t>
  </si>
  <si>
    <t>須田2340-1</t>
  </si>
  <si>
    <t>波崎第四</t>
  </si>
  <si>
    <t>土合北1-8-10</t>
  </si>
  <si>
    <t>314-0342</t>
  </si>
  <si>
    <t>南327-3</t>
    <rPh sb="0" eb="1">
      <t>ミナミ</t>
    </rPh>
    <phoneticPr fontId="10"/>
  </si>
  <si>
    <t>311-3836</t>
  </si>
  <si>
    <t>内宿390</t>
  </si>
  <si>
    <t>玉造甲2807</t>
  </si>
  <si>
    <t>造谷863-5</t>
  </si>
  <si>
    <t>311-1415</t>
  </si>
  <si>
    <t>上冨田1011-1</t>
  </si>
  <si>
    <t>311-1532</t>
  </si>
  <si>
    <t>鉾田南</t>
  </si>
  <si>
    <t>鉾田1469-1</t>
  </si>
  <si>
    <t>大洋</t>
  </si>
  <si>
    <t>大蔵1337-1</t>
  </si>
  <si>
    <t>311-2117</t>
  </si>
  <si>
    <t>土浦第一</t>
  </si>
  <si>
    <t>文京町3-8</t>
  </si>
  <si>
    <t>東真鍋町21-7</t>
  </si>
  <si>
    <t>300-0052</t>
  </si>
  <si>
    <t>土浦第三</t>
  </si>
  <si>
    <t>中村南1-25-15</t>
  </si>
  <si>
    <t>土浦第四</t>
  </si>
  <si>
    <t>中高津3-10-4</t>
  </si>
  <si>
    <t>300-0815</t>
  </si>
  <si>
    <t>土浦第五</t>
  </si>
  <si>
    <t>手野町3218-1</t>
  </si>
  <si>
    <t>土浦第六</t>
  </si>
  <si>
    <t>右籾428</t>
  </si>
  <si>
    <t>藤沢913</t>
  </si>
  <si>
    <t>東石岡4-2-1</t>
  </si>
  <si>
    <t>若松2-6-5</t>
  </si>
  <si>
    <t>国府</t>
  </si>
  <si>
    <t>総社2-12-1</t>
  </si>
  <si>
    <t>山崎1862</t>
  </si>
  <si>
    <t>315-0125</t>
  </si>
  <si>
    <t>八郷</t>
  </si>
  <si>
    <t>柿岡3513－2</t>
    <rPh sb="0" eb="2">
      <t>カキオカ</t>
    </rPh>
    <phoneticPr fontId="10"/>
  </si>
  <si>
    <t>0299(43)0062</t>
  </si>
  <si>
    <t>愛宕</t>
  </si>
  <si>
    <t>3777</t>
  </si>
  <si>
    <t>301-0837</t>
  </si>
  <si>
    <t>長山3-1</t>
  </si>
  <si>
    <t>城西</t>
  </si>
  <si>
    <t>川原代町710</t>
  </si>
  <si>
    <t>中根台</t>
  </si>
  <si>
    <t>中根台1-12</t>
  </si>
  <si>
    <t>301-0002</t>
  </si>
  <si>
    <t>城ノ内5-3</t>
  </si>
  <si>
    <t>取手第一</t>
  </si>
  <si>
    <t>吉田470</t>
    <rPh sb="0" eb="2">
      <t>ヨシダ</t>
    </rPh>
    <phoneticPr fontId="11"/>
  </si>
  <si>
    <t>取手第二</t>
  </si>
  <si>
    <t>寺田5147</t>
  </si>
  <si>
    <t>302-0021</t>
  </si>
  <si>
    <t>下高井2311</t>
  </si>
  <si>
    <t>戸頭7-1-1</t>
  </si>
  <si>
    <t>椚木1343</t>
  </si>
  <si>
    <t>300-1511</t>
  </si>
  <si>
    <t>藤代南</t>
  </si>
  <si>
    <t>中田880</t>
  </si>
  <si>
    <t>300-1533</t>
  </si>
  <si>
    <t>牛久第一</t>
  </si>
  <si>
    <t>300-1211</t>
  </si>
  <si>
    <t>牛久第三</t>
  </si>
  <si>
    <t>城中町1830-1</t>
  </si>
  <si>
    <t>300-1223</t>
  </si>
  <si>
    <t>下根</t>
  </si>
  <si>
    <t>下根町829</t>
    <rPh sb="2" eb="3">
      <t>チョウ</t>
    </rPh>
    <phoneticPr fontId="10"/>
  </si>
  <si>
    <t>300-1203</t>
  </si>
  <si>
    <t>牛久南</t>
  </si>
  <si>
    <t>300-1217</t>
  </si>
  <si>
    <t>竹園3-11</t>
  </si>
  <si>
    <t>並木3-8</t>
  </si>
  <si>
    <t>天久保1-9-1</t>
  </si>
  <si>
    <t>305-0005</t>
  </si>
  <si>
    <t>谷田部6100</t>
  </si>
  <si>
    <t>高山</t>
  </si>
  <si>
    <t>下河原崎503</t>
  </si>
  <si>
    <t>300-2662</t>
  </si>
  <si>
    <t>手代木</t>
  </si>
  <si>
    <t>松代5-10</t>
  </si>
  <si>
    <t>谷田部東</t>
  </si>
  <si>
    <t>東2-25-1</t>
  </si>
  <si>
    <t>豊里</t>
  </si>
  <si>
    <t>高野1213</t>
  </si>
  <si>
    <t>篠崎475</t>
  </si>
  <si>
    <t>茎崎</t>
  </si>
  <si>
    <t>小茎450</t>
  </si>
  <si>
    <t>高崎1730</t>
  </si>
  <si>
    <t>百合ケ丘2-2675</t>
  </si>
  <si>
    <t>本町4325-2</t>
  </si>
  <si>
    <t>御所ケ丘4-16</t>
  </si>
  <si>
    <t>けやき台</t>
  </si>
  <si>
    <t>けやき台5-21-1</t>
  </si>
  <si>
    <t>302-0128</t>
  </si>
  <si>
    <t>江戸崎甲2595</t>
  </si>
  <si>
    <t>柴崎7139</t>
  </si>
  <si>
    <t>桜川</t>
  </si>
  <si>
    <t>下馬渡770</t>
  </si>
  <si>
    <t>東</t>
    <rPh sb="0" eb="1">
      <t>アズマ</t>
    </rPh>
    <phoneticPr fontId="10"/>
  </si>
  <si>
    <t>八千石77</t>
  </si>
  <si>
    <t>霞ヶ浦</t>
    <rPh sb="0" eb="3">
      <t>カスミガウラ</t>
    </rPh>
    <phoneticPr fontId="10"/>
  </si>
  <si>
    <t>深谷3398-2</t>
  </si>
  <si>
    <t>千代田</t>
  </si>
  <si>
    <t>上佐谷990</t>
  </si>
  <si>
    <t>下稲吉2273-2</t>
  </si>
  <si>
    <t>伊奈</t>
  </si>
  <si>
    <t>市野深600</t>
  </si>
  <si>
    <t>300-2355</t>
  </si>
  <si>
    <t>伊奈東</t>
  </si>
  <si>
    <t>南太田254</t>
  </si>
  <si>
    <t>300-2306</t>
  </si>
  <si>
    <t>古川950</t>
  </si>
  <si>
    <t>300-2422</t>
  </si>
  <si>
    <t>絹の台1-14-2</t>
  </si>
  <si>
    <t>300-2436</t>
  </si>
  <si>
    <t>美浦</t>
    <rPh sb="0" eb="2">
      <t>ミホ</t>
    </rPh>
    <phoneticPr fontId="10"/>
  </si>
  <si>
    <t>受領1435</t>
  </si>
  <si>
    <t>300-0424</t>
  </si>
  <si>
    <t>中央1-2-1</t>
  </si>
  <si>
    <t>朝日</t>
  </si>
  <si>
    <t>荒川本郷1855-1</t>
  </si>
  <si>
    <t>竹来</t>
  </si>
  <si>
    <t>竹来400-1</t>
  </si>
  <si>
    <t>300-0305</t>
  </si>
  <si>
    <t>利根</t>
  </si>
  <si>
    <t>横須賀1277</t>
  </si>
  <si>
    <t>300-1604</t>
  </si>
  <si>
    <t>常盤町11-26</t>
  </si>
  <si>
    <t>306-0007</t>
  </si>
  <si>
    <t>鴻巣780</t>
  </si>
  <si>
    <t>306-0041</t>
  </si>
  <si>
    <t>下山町9-5</t>
  </si>
  <si>
    <t>306-0014</t>
  </si>
  <si>
    <t>総和</t>
  </si>
  <si>
    <t>女沼290-1</t>
  </si>
  <si>
    <t>306-0226</t>
  </si>
  <si>
    <t>総和北</t>
  </si>
  <si>
    <t>小堤1775</t>
  </si>
  <si>
    <t>総和南</t>
  </si>
  <si>
    <t>磯部1773</t>
  </si>
  <si>
    <t>306-0225</t>
  </si>
  <si>
    <t>三和</t>
  </si>
  <si>
    <t>東山田472</t>
  </si>
  <si>
    <t>三和北</t>
  </si>
  <si>
    <t>諸川1995</t>
  </si>
  <si>
    <t>三和東</t>
  </si>
  <si>
    <t>尾崎4515</t>
  </si>
  <si>
    <t>小田林2600</t>
  </si>
  <si>
    <t>307-0007</t>
  </si>
  <si>
    <t>結城南</t>
  </si>
  <si>
    <t>大木1123</t>
  </si>
  <si>
    <t>307-0031</t>
  </si>
  <si>
    <t>結城東</t>
  </si>
  <si>
    <t>結城3381</t>
  </si>
  <si>
    <t>下妻</t>
    <rPh sb="0" eb="2">
      <t>シモツマ</t>
    </rPh>
    <phoneticPr fontId="10"/>
  </si>
  <si>
    <t>長塚乙38-1</t>
  </si>
  <si>
    <t>304-0056</t>
  </si>
  <si>
    <t>東部</t>
    <rPh sb="0" eb="2">
      <t>トウブ</t>
    </rPh>
    <phoneticPr fontId="10"/>
  </si>
  <si>
    <t>304-0023</t>
  </si>
  <si>
    <t>千代川</t>
    <rPh sb="0" eb="3">
      <t>チヨカワ</t>
    </rPh>
    <phoneticPr fontId="10"/>
  </si>
  <si>
    <t>鎌庭2777</t>
  </si>
  <si>
    <t>304-0819</t>
  </si>
  <si>
    <t>小山戸町61</t>
  </si>
  <si>
    <t>303-0006</t>
  </si>
  <si>
    <t>鬼怒</t>
  </si>
  <si>
    <t>中妻町4180</t>
  </si>
  <si>
    <t>水海道西</t>
  </si>
  <si>
    <t>豊岡町乙1005-1</t>
  </si>
  <si>
    <t>本石下1000-1</t>
  </si>
  <si>
    <t>石下西</t>
  </si>
  <si>
    <t>杉山910-1</t>
  </si>
  <si>
    <t>300-2744</t>
  </si>
  <si>
    <t>岡芹1000</t>
  </si>
  <si>
    <t>308-0051</t>
  </si>
  <si>
    <t>下館南</t>
  </si>
  <si>
    <t>一本松546</t>
  </si>
  <si>
    <t>308-0842</t>
  </si>
  <si>
    <t>関城</t>
  </si>
  <si>
    <t>犬塚100</t>
  </si>
  <si>
    <t>倉持1138</t>
  </si>
  <si>
    <t>300-4515</t>
  </si>
  <si>
    <t>門井1803-7</t>
  </si>
  <si>
    <t>猫実1093-2</t>
  </si>
  <si>
    <t>岩井</t>
  </si>
  <si>
    <t>上出島1053</t>
  </si>
  <si>
    <t>306-0654</t>
  </si>
  <si>
    <t>矢作326</t>
  </si>
  <si>
    <t>山2807</t>
  </si>
  <si>
    <t>306-0502</t>
  </si>
  <si>
    <t>岩瀬東</t>
  </si>
  <si>
    <t>磯部466</t>
  </si>
  <si>
    <t>309-1457</t>
  </si>
  <si>
    <t>岩瀬西</t>
  </si>
  <si>
    <t>富岡535</t>
  </si>
  <si>
    <t>309-1203</t>
  </si>
  <si>
    <t>大和</t>
  </si>
  <si>
    <t>羽田1000</t>
  </si>
  <si>
    <t>309-1242</t>
  </si>
  <si>
    <t>真壁町亀熊570</t>
  </si>
  <si>
    <t>300-4422</t>
  </si>
  <si>
    <t>八千代第一</t>
  </si>
  <si>
    <t>若1808</t>
  </si>
  <si>
    <t>300-3544</t>
  </si>
  <si>
    <t>沼森50</t>
  </si>
  <si>
    <t>300-3525</t>
  </si>
  <si>
    <t>五霞</t>
  </si>
  <si>
    <t>元栗橋953</t>
  </si>
  <si>
    <t>境第一</t>
  </si>
  <si>
    <t>長井戸1682</t>
  </si>
  <si>
    <t>306-0404</t>
  </si>
  <si>
    <t>境第二</t>
  </si>
  <si>
    <t>伏木1310-1</t>
  </si>
  <si>
    <t>306-0416</t>
  </si>
  <si>
    <t>学校名</t>
    <rPh sb="0" eb="1">
      <t>ガク</t>
    </rPh>
    <rPh sb="1" eb="2">
      <t>コウ</t>
    </rPh>
    <rPh sb="2" eb="3">
      <t>メイ</t>
    </rPh>
    <phoneticPr fontId="9"/>
  </si>
  <si>
    <t>青葉</t>
    <rPh sb="0" eb="2">
      <t>アオバ</t>
    </rPh>
    <phoneticPr fontId="6"/>
  </si>
  <si>
    <t>葵</t>
    <rPh sb="0" eb="1">
      <t>アオイ</t>
    </rPh>
    <phoneticPr fontId="6"/>
  </si>
  <si>
    <t>大洗</t>
    <rPh sb="0" eb="2">
      <t>オオアライ</t>
    </rPh>
    <phoneticPr fontId="6"/>
  </si>
  <si>
    <t>南</t>
    <rPh sb="0" eb="1">
      <t>ミナミ</t>
    </rPh>
    <phoneticPr fontId="6"/>
  </si>
  <si>
    <t>大貫町1212-14</t>
    <rPh sb="0" eb="1">
      <t>オオ</t>
    </rPh>
    <rPh sb="1" eb="2">
      <t>ヌキ</t>
    </rPh>
    <rPh sb="2" eb="3">
      <t>マチ</t>
    </rPh>
    <phoneticPr fontId="6"/>
  </si>
  <si>
    <t>白方2009</t>
    <rPh sb="0" eb="2">
      <t>シラカタ</t>
    </rPh>
    <phoneticPr fontId="6"/>
  </si>
  <si>
    <t>照沼905-2</t>
    <rPh sb="0" eb="2">
      <t>テルヌマ</t>
    </rPh>
    <phoneticPr fontId="6"/>
  </si>
  <si>
    <t>村松2124-8</t>
  </si>
  <si>
    <t>村松1443-2</t>
  </si>
  <si>
    <t>北浦</t>
    <rPh sb="0" eb="2">
      <t>キタウラ</t>
    </rPh>
    <phoneticPr fontId="6"/>
  </si>
  <si>
    <t>内宿358-2</t>
  </si>
  <si>
    <t>鉾田北</t>
    <rPh sb="0" eb="2">
      <t>ホコタ</t>
    </rPh>
    <rPh sb="2" eb="3">
      <t>キタ</t>
    </rPh>
    <phoneticPr fontId="6"/>
  </si>
  <si>
    <t>上冨田1011-1</t>
    <rPh sb="0" eb="1">
      <t>カミ</t>
    </rPh>
    <rPh sb="1" eb="3">
      <t>トミタ</t>
    </rPh>
    <phoneticPr fontId="6"/>
  </si>
  <si>
    <t>取手東</t>
    <rPh sb="2" eb="3">
      <t>ヒガシ</t>
    </rPh>
    <phoneticPr fontId="14"/>
  </si>
  <si>
    <t>取手西</t>
    <rPh sb="2" eb="3">
      <t>ニシ</t>
    </rPh>
    <phoneticPr fontId="14"/>
  </si>
  <si>
    <t>ゆめみ野3-22-1</t>
    <rPh sb="3" eb="4">
      <t>ノ</t>
    </rPh>
    <phoneticPr fontId="14"/>
  </si>
  <si>
    <t>霞ヶ浦北</t>
    <rPh sb="0" eb="3">
      <t>カスミガウラ</t>
    </rPh>
    <rPh sb="3" eb="4">
      <t>キタ</t>
    </rPh>
    <phoneticPr fontId="6"/>
  </si>
  <si>
    <t>下軽部1232</t>
    <rPh sb="0" eb="3">
      <t>シモカルベ</t>
    </rPh>
    <phoneticPr fontId="6"/>
  </si>
  <si>
    <t>300-0204</t>
  </si>
  <si>
    <t>霞ヶ浦南</t>
    <rPh sb="0" eb="3">
      <t>カスミガウラ</t>
    </rPh>
    <rPh sb="3" eb="4">
      <t>ミナミ</t>
    </rPh>
    <phoneticPr fontId="6"/>
  </si>
  <si>
    <t>深谷3660-1</t>
    <rPh sb="0" eb="2">
      <t>フカヤ</t>
    </rPh>
    <phoneticPr fontId="6"/>
  </si>
  <si>
    <t>305-0821</t>
  </si>
  <si>
    <t>舟石川825-12</t>
    <phoneticPr fontId="7"/>
  </si>
  <si>
    <t>船場784-7</t>
    <phoneticPr fontId="7"/>
  </si>
  <si>
    <t>小川650</t>
    <phoneticPr fontId="7"/>
  </si>
  <si>
    <t>やたべ土合</t>
    <rPh sb="3" eb="5">
      <t>ツチアイ</t>
    </rPh>
    <phoneticPr fontId="7"/>
  </si>
  <si>
    <t>真壁町伊佐々158</t>
    <rPh sb="0" eb="3">
      <t>マカベマチ</t>
    </rPh>
    <rPh sb="3" eb="5">
      <t>イサ</t>
    </rPh>
    <phoneticPr fontId="7"/>
  </si>
  <si>
    <t>北条5073</t>
  </si>
  <si>
    <t>みどりの中央12-1</t>
  </si>
  <si>
    <t>長竿5456-1</t>
  </si>
  <si>
    <t>029(862)3503</t>
    <phoneticPr fontId="7"/>
  </si>
  <si>
    <t>300-4231</t>
    <phoneticPr fontId="7"/>
  </si>
  <si>
    <t>300-1312</t>
  </si>
  <si>
    <t>0297-84-6233</t>
  </si>
  <si>
    <t>300-4416</t>
    <phoneticPr fontId="7"/>
  </si>
  <si>
    <t>春日2-47</t>
    <rPh sb="0" eb="2">
      <t>カスガ</t>
    </rPh>
    <phoneticPr fontId="7"/>
  </si>
  <si>
    <t>300-2648</t>
    <phoneticPr fontId="7"/>
  </si>
  <si>
    <t>大串1279</t>
    <phoneticPr fontId="7"/>
  </si>
  <si>
    <t>西十三奉行13251-1</t>
    <rPh sb="0" eb="1">
      <t>ニシ</t>
    </rPh>
    <rPh sb="1" eb="3">
      <t>ジュウサン</t>
    </rPh>
    <rPh sb="3" eb="5">
      <t>ブギョウ</t>
    </rPh>
    <phoneticPr fontId="6"/>
  </si>
  <si>
    <t>311-1206</t>
    <phoneticPr fontId="7"/>
  </si>
  <si>
    <t>312-0036</t>
    <phoneticPr fontId="7"/>
  </si>
  <si>
    <t>竹園2-19-3</t>
    <phoneticPr fontId="7"/>
  </si>
  <si>
    <t>314-0345</t>
    <phoneticPr fontId="7"/>
  </si>
  <si>
    <t>0479(48)3001</t>
    <phoneticPr fontId="7"/>
  </si>
  <si>
    <t>305-0816</t>
    <phoneticPr fontId="7"/>
  </si>
  <si>
    <t>中貫1222-2</t>
    <rPh sb="0" eb="2">
      <t>ナカヌキ</t>
    </rPh>
    <phoneticPr fontId="7"/>
  </si>
  <si>
    <t>土合南3-16-36</t>
    <phoneticPr fontId="7"/>
  </si>
  <si>
    <t>下国井町2595-1</t>
    <rPh sb="0" eb="4">
      <t>シモクニイチョウ</t>
    </rPh>
    <phoneticPr fontId="7"/>
  </si>
  <si>
    <t>小川南</t>
    <rPh sb="2" eb="3">
      <t>ミナミ</t>
    </rPh>
    <phoneticPr fontId="7"/>
  </si>
  <si>
    <t>小川686-1</t>
    <rPh sb="0" eb="2">
      <t>オガワ</t>
    </rPh>
    <phoneticPr fontId="7"/>
  </si>
  <si>
    <t>鉾田南</t>
    <rPh sb="0" eb="2">
      <t>ホコタ</t>
    </rPh>
    <rPh sb="2" eb="3">
      <t>ミナミ</t>
    </rPh>
    <phoneticPr fontId="6"/>
  </si>
  <si>
    <t>烟田1059-1</t>
    <phoneticPr fontId="7"/>
  </si>
  <si>
    <t>0291(32)9333</t>
    <phoneticPr fontId="7"/>
  </si>
  <si>
    <t>311-1515</t>
    <phoneticPr fontId="7"/>
  </si>
  <si>
    <t xml:space="preserve">319-1304 </t>
    <phoneticPr fontId="7"/>
  </si>
  <si>
    <t>柏田町1017</t>
    <phoneticPr fontId="7"/>
  </si>
  <si>
    <t>300-3242</t>
    <phoneticPr fontId="7"/>
  </si>
  <si>
    <t>300-0736</t>
    <phoneticPr fontId="7"/>
  </si>
  <si>
    <t>300-0642</t>
    <phoneticPr fontId="7"/>
  </si>
  <si>
    <t>309-1722</t>
    <phoneticPr fontId="7"/>
  </si>
  <si>
    <t>319-2213</t>
    <phoneticPr fontId="7"/>
  </si>
  <si>
    <t>311-2426</t>
    <phoneticPr fontId="7"/>
  </si>
  <si>
    <t>305-0861</t>
    <phoneticPr fontId="7"/>
  </si>
  <si>
    <t>300-2656</t>
    <phoneticPr fontId="7"/>
  </si>
  <si>
    <t>伊讃</t>
    <phoneticPr fontId="7"/>
  </si>
  <si>
    <t>309-1611</t>
    <phoneticPr fontId="7"/>
  </si>
  <si>
    <t>阿見4988</t>
    <phoneticPr fontId="7"/>
  </si>
  <si>
    <t>あさひ</t>
    <phoneticPr fontId="7"/>
  </si>
  <si>
    <t>本郷1-5-1</t>
  </si>
  <si>
    <t>300-0331</t>
    <phoneticPr fontId="7"/>
  </si>
  <si>
    <t>300-1288</t>
    <phoneticPr fontId="7"/>
  </si>
  <si>
    <t>0299(58)2345</t>
  </si>
  <si>
    <t>富士見ヶ丘</t>
  </si>
  <si>
    <t>300-2417</t>
  </si>
  <si>
    <t>0297(34)1223</t>
  </si>
  <si>
    <t>さくらの森32</t>
  </si>
  <si>
    <t>ひたち野牛久</t>
    <rPh sb="3" eb="4">
      <t>ノ</t>
    </rPh>
    <rPh sb="4" eb="6">
      <t>ウシク</t>
    </rPh>
    <phoneticPr fontId="7"/>
  </si>
  <si>
    <t>東猯穴町1341-1</t>
    <phoneticPr fontId="7"/>
  </si>
  <si>
    <t>さくら台1-73-1</t>
    <phoneticPr fontId="7"/>
  </si>
  <si>
    <t>300-1201</t>
    <phoneticPr fontId="7"/>
  </si>
  <si>
    <t>稲70</t>
    <rPh sb="0" eb="1">
      <t>イナ</t>
    </rPh>
    <phoneticPr fontId="14"/>
  </si>
  <si>
    <t>上大野</t>
    <phoneticPr fontId="7"/>
  </si>
  <si>
    <t>磯崎町5135</t>
    <rPh sb="0" eb="3">
      <t>イソザキチョウ</t>
    </rPh>
    <phoneticPr fontId="7"/>
  </si>
  <si>
    <t>上玉里751-1</t>
    <rPh sb="0" eb="3">
      <t>カミタマリ</t>
    </rPh>
    <phoneticPr fontId="7"/>
  </si>
  <si>
    <t>中野東</t>
    <phoneticPr fontId="7"/>
  </si>
  <si>
    <t>大同東</t>
    <rPh sb="1" eb="2">
      <t>オナ</t>
    </rPh>
    <rPh sb="2" eb="3">
      <t>ヒガシ</t>
    </rPh>
    <phoneticPr fontId="7"/>
  </si>
  <si>
    <t>大同西</t>
    <rPh sb="2" eb="3">
      <t>ニシ</t>
    </rPh>
    <phoneticPr fontId="7"/>
  </si>
  <si>
    <t>あずま西</t>
    <phoneticPr fontId="7"/>
  </si>
  <si>
    <t>桜川</t>
    <rPh sb="0" eb="2">
      <t>サクラガワ</t>
    </rPh>
    <phoneticPr fontId="7"/>
  </si>
  <si>
    <t>佐原下手1-1</t>
  </si>
  <si>
    <t>柏木4-5</t>
    <rPh sb="0" eb="2">
      <t>カシワギ</t>
    </rPh>
    <phoneticPr fontId="7"/>
  </si>
  <si>
    <t>300-0634</t>
    <phoneticPr fontId="7"/>
  </si>
  <si>
    <t>300-1159</t>
    <phoneticPr fontId="7"/>
  </si>
  <si>
    <t>北吉原15</t>
    <rPh sb="0" eb="1">
      <t>キタ</t>
    </rPh>
    <phoneticPr fontId="7"/>
  </si>
  <si>
    <t>309-1624</t>
    <phoneticPr fontId="7"/>
  </si>
  <si>
    <t>国田義務教育学校</t>
    <rPh sb="0" eb="2">
      <t>クニタ</t>
    </rPh>
    <rPh sb="2" eb="4">
      <t>ギム</t>
    </rPh>
    <rPh sb="4" eb="6">
      <t>キョウイク</t>
    </rPh>
    <rPh sb="6" eb="8">
      <t>ガッコウ</t>
    </rPh>
    <phoneticPr fontId="7"/>
  </si>
  <si>
    <t>みなみ学園義務教育学校</t>
    <rPh sb="3" eb="5">
      <t>ガクエン</t>
    </rPh>
    <rPh sb="5" eb="7">
      <t>ギム</t>
    </rPh>
    <rPh sb="7" eb="9">
      <t>キョウイク</t>
    </rPh>
    <rPh sb="9" eb="11">
      <t>ガッコウ</t>
    </rPh>
    <phoneticPr fontId="7"/>
  </si>
  <si>
    <t>№</t>
    <phoneticPr fontId="7"/>
  </si>
  <si>
    <t>FAX番号</t>
    <rPh sb="3" eb="5">
      <t>バンゴウ</t>
    </rPh>
    <phoneticPr fontId="8"/>
  </si>
  <si>
    <t>美乃浜学園</t>
    <rPh sb="0" eb="1">
      <t>ミ</t>
    </rPh>
    <rPh sb="1" eb="2">
      <t>ノ</t>
    </rPh>
    <rPh sb="2" eb="5">
      <t>ハマガクエン</t>
    </rPh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</si>
  <si>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</si>
  <si>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</si>
  <si>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学校名</t>
    <rPh sb="0" eb="2">
      <t>ガッコウ</t>
    </rPh>
    <rPh sb="2" eb="3">
      <t>メイ</t>
    </rPh>
    <phoneticPr fontId="7"/>
  </si>
  <si>
    <t>学校所在地</t>
    <rPh sb="0" eb="2">
      <t>ガッコウ</t>
    </rPh>
    <rPh sb="2" eb="5">
      <t>ショザイチ</t>
    </rPh>
    <phoneticPr fontId="7"/>
  </si>
  <si>
    <t>郡市名</t>
    <rPh sb="0" eb="2">
      <t>グンシ</t>
    </rPh>
    <rPh sb="2" eb="3">
      <t>メイ</t>
    </rPh>
    <phoneticPr fontId="7"/>
  </si>
  <si>
    <t>勤務年数</t>
    <rPh sb="0" eb="2">
      <t>キンム</t>
    </rPh>
    <rPh sb="2" eb="4">
      <t>ネンスウ</t>
    </rPh>
    <phoneticPr fontId="7"/>
  </si>
  <si>
    <t>其の校</t>
    <rPh sb="0" eb="1">
      <t>ソ</t>
    </rPh>
    <rPh sb="2" eb="3">
      <t>コウ</t>
    </rPh>
    <phoneticPr fontId="7"/>
  </si>
  <si>
    <t>校長経験</t>
    <rPh sb="0" eb="2">
      <t>コウチョウ</t>
    </rPh>
    <rPh sb="2" eb="4">
      <t>ケイケン</t>
    </rPh>
    <phoneticPr fontId="7"/>
  </si>
  <si>
    <t>備　　考</t>
    <rPh sb="0" eb="1">
      <t>ビ</t>
    </rPh>
    <rPh sb="3" eb="4">
      <t>コウ</t>
    </rPh>
    <phoneticPr fontId="7"/>
  </si>
  <si>
    <t>昇任年月</t>
    <rPh sb="0" eb="2">
      <t>ショウニン</t>
    </rPh>
    <rPh sb="2" eb="4">
      <t>ネンゲツ</t>
    </rPh>
    <phoneticPr fontId="7"/>
  </si>
  <si>
    <t>校　　　長　　　名</t>
    <rPh sb="0" eb="9">
      <t>ふりがな</t>
    </rPh>
    <phoneticPr fontId="33" type="Hiragana" alignment="distributed"/>
  </si>
  <si>
    <t>満年齢3/31　　　　現在</t>
    <rPh sb="0" eb="3">
      <t>マンネンレイ</t>
    </rPh>
    <rPh sb="11" eb="13">
      <t>ゲンザイ</t>
    </rPh>
    <phoneticPr fontId="7"/>
  </si>
  <si>
    <t>0295(56)2388</t>
  </si>
  <si>
    <t>0299(58)4526</t>
  </si>
  <si>
    <t>0299(55)1107</t>
  </si>
  <si>
    <t>0291(32)9334</t>
    <phoneticPr fontId="7"/>
  </si>
  <si>
    <t>0297(73)2392</t>
  </si>
  <si>
    <t>0297(78)1128</t>
  </si>
  <si>
    <t>0297(87)5274</t>
  </si>
  <si>
    <t>玉里学園</t>
    <rPh sb="0" eb="4">
      <t>タマリガクエン</t>
    </rPh>
    <phoneticPr fontId="7"/>
  </si>
  <si>
    <t>小川北</t>
    <rPh sb="0" eb="2">
      <t>おがわ</t>
    </rPh>
    <rPh sb="2" eb="3">
      <t>きた</t>
    </rPh>
    <phoneticPr fontId="33" type="Hiragana" alignment="distributed"/>
  </si>
  <si>
    <t>029(292)0433</t>
  </si>
  <si>
    <t>頃藤3708</t>
    <phoneticPr fontId="33" type="Hiragana" alignment="distributed"/>
  </si>
  <si>
    <t>中里</t>
    <rPh sb="0" eb="2">
      <t>なかざと</t>
    </rPh>
    <phoneticPr fontId="33" type="Hiragana" alignment="distributed"/>
  </si>
  <si>
    <t>峰山</t>
    <rPh sb="0" eb="2">
      <t>みねやま</t>
    </rPh>
    <phoneticPr fontId="33" type="Hiragana" alignment="distributed"/>
  </si>
  <si>
    <t>金砂郷</t>
    <rPh sb="0" eb="3">
      <t>かなさごう</t>
    </rPh>
    <phoneticPr fontId="33" type="Hiragana" alignment="distributed"/>
  </si>
  <si>
    <t>0294(76)2017</t>
  </si>
  <si>
    <t>東河内町1953</t>
    <phoneticPr fontId="33" type="Hiragana" alignment="distributed"/>
  </si>
  <si>
    <t>大洋</t>
    <rPh sb="0" eb="2">
      <t>たいよう</t>
    </rPh>
    <phoneticPr fontId="33" type="Hiragana" alignment="distributed"/>
  </si>
  <si>
    <t>311-2111</t>
    <phoneticPr fontId="33" type="Hiragana" alignment="distributed"/>
  </si>
  <si>
    <t>上沢922-1</t>
    <rPh sb="0" eb="2">
      <t>かみざわ</t>
    </rPh>
    <phoneticPr fontId="33" type="Hiragana" alignment="distributed"/>
  </si>
  <si>
    <t>0291(32)9111</t>
    <phoneticPr fontId="7"/>
  </si>
  <si>
    <t>0291(32)9112</t>
    <phoneticPr fontId="7"/>
  </si>
  <si>
    <t>0299(77)0840</t>
  </si>
  <si>
    <t>新治学園</t>
    <rPh sb="0" eb="2">
      <t>ニイハリ</t>
    </rPh>
    <rPh sb="2" eb="4">
      <t>ガクエン</t>
    </rPh>
    <phoneticPr fontId="7"/>
  </si>
  <si>
    <t>300-0005</t>
    <phoneticPr fontId="33" type="Hiragana" alignment="distributed"/>
  </si>
  <si>
    <t>315-0037</t>
    <phoneticPr fontId="7"/>
  </si>
  <si>
    <t>龍ケ崎</t>
    <rPh sb="0" eb="3">
      <t>りゅうがさき</t>
    </rPh>
    <phoneticPr fontId="33" type="Hiragana" alignment="distributed"/>
  </si>
  <si>
    <t>おくの</t>
    <phoneticPr fontId="7"/>
  </si>
  <si>
    <t>久野町670-1</t>
    <rPh sb="0" eb="2">
      <t>ヒサノ</t>
    </rPh>
    <rPh sb="2" eb="3">
      <t>マチ</t>
    </rPh>
    <phoneticPr fontId="7"/>
  </si>
  <si>
    <t>305-0019</t>
    <phoneticPr fontId="7"/>
  </si>
  <si>
    <t>秀峰筑波</t>
    <rPh sb="0" eb="2">
      <t>シュウホウ</t>
    </rPh>
    <rPh sb="2" eb="4">
      <t>ツクバ</t>
    </rPh>
    <phoneticPr fontId="7"/>
  </si>
  <si>
    <t>みどりの学園</t>
    <rPh sb="4" eb="6">
      <t>ガクエン</t>
    </rPh>
    <phoneticPr fontId="7"/>
  </si>
  <si>
    <t>春日学園</t>
    <rPh sb="0" eb="4">
      <t>カスガガクエン</t>
    </rPh>
    <phoneticPr fontId="7"/>
  </si>
  <si>
    <t>かわち学園</t>
    <rPh sb="3" eb="5">
      <t>ガクエン</t>
    </rPh>
    <phoneticPr fontId="7"/>
  </si>
  <si>
    <t>306-0231</t>
    <phoneticPr fontId="33" type="Hiragana" alignment="distributed"/>
  </si>
  <si>
    <t>0297(42)4275</t>
  </si>
  <si>
    <t>308-0117</t>
    <phoneticPr fontId="33" type="Hiragana" alignment="distributed"/>
  </si>
  <si>
    <t>桃山学園</t>
    <rPh sb="0" eb="2">
      <t>モモヤマ</t>
    </rPh>
    <rPh sb="2" eb="4">
      <t>ガクエン</t>
    </rPh>
    <phoneticPr fontId="7"/>
  </si>
  <si>
    <r>
      <t>（</t>
    </r>
    <r>
      <rPr>
        <b/>
        <u/>
        <sz val="18"/>
        <color rgb="FF000000"/>
        <rFont val="ＭＳ Ｐゴシック"/>
        <family val="3"/>
        <charset val="128"/>
      </rPr>
      <t>№１</t>
    </r>
    <r>
      <rPr>
        <b/>
        <sz val="18"/>
        <color indexed="8"/>
        <rFont val="ＭＳ Ｐゴシック"/>
        <family val="3"/>
        <charset val="128"/>
      </rPr>
      <t>）　茨城県学校長会会員名簿　</t>
    </r>
    <r>
      <rPr>
        <b/>
        <sz val="12"/>
        <color rgb="FF000000"/>
        <rFont val="ＭＳ Ｐゴシック"/>
        <family val="3"/>
        <charset val="128"/>
      </rPr>
      <t>郡市名</t>
    </r>
    <r>
      <rPr>
        <b/>
        <sz val="18"/>
        <color indexed="8"/>
        <rFont val="ＭＳ Ｐゴシック"/>
        <family val="3"/>
        <charset val="128"/>
      </rPr>
      <t xml:space="preserve"> </t>
    </r>
    <r>
      <rPr>
        <b/>
        <sz val="22"/>
        <color rgb="FF000000"/>
        <rFont val="ＭＳ Ｐゴシック"/>
        <family val="3"/>
        <charset val="128"/>
      </rPr>
      <t>〔　○　　○　　市　〕</t>
    </r>
    <rPh sb="5" eb="12">
      <t>イバラキケンガッコウチョウカイ</t>
    </rPh>
    <rPh sb="12" eb="14">
      <t>カイイン</t>
    </rPh>
    <rPh sb="14" eb="16">
      <t>メイボ</t>
    </rPh>
    <rPh sb="17" eb="19">
      <t>グンシ</t>
    </rPh>
    <rPh sb="19" eb="20">
      <t>メイ</t>
    </rPh>
    <rPh sb="29" eb="30">
      <t>シ</t>
    </rPh>
    <phoneticPr fontId="7"/>
  </si>
  <si>
    <t>プラザ</t>
    <phoneticPr fontId="7"/>
  </si>
  <si>
    <t>311-1125</t>
    <phoneticPr fontId="7"/>
  </si>
  <si>
    <t>大場町933-1</t>
    <rPh sb="0" eb="3">
      <t>オオバチョウ</t>
    </rPh>
    <phoneticPr fontId="7"/>
  </si>
  <si>
    <t>男</t>
    <rPh sb="0" eb="1">
      <t>オトコ</t>
    </rPh>
    <phoneticPr fontId="7"/>
  </si>
  <si>
    <t>34.0</t>
    <phoneticPr fontId="7"/>
  </si>
  <si>
    <t>57.6</t>
    <phoneticPr fontId="7"/>
  </si>
  <si>
    <t>2.0</t>
    <phoneticPr fontId="7"/>
  </si>
  <si>
    <t>5.0</t>
    <phoneticPr fontId="7"/>
  </si>
  <si>
    <t>30.4</t>
    <phoneticPr fontId="7"/>
  </si>
  <si>
    <t>女</t>
    <rPh sb="0" eb="1">
      <t>オンナ</t>
    </rPh>
    <phoneticPr fontId="7"/>
  </si>
  <si>
    <t>校長会美</t>
    <rPh sb="0" eb="2">
      <t>こうちょう</t>
    </rPh>
    <rPh sb="2" eb="4">
      <t>かいみ</t>
    </rPh>
    <phoneticPr fontId="33" type="Hiragana" alignment="distributed"/>
  </si>
  <si>
    <t>60.11</t>
    <phoneticPr fontId="7"/>
  </si>
  <si>
    <t>3.0</t>
    <phoneticPr fontId="7"/>
  </si>
  <si>
    <t>8.0</t>
    <phoneticPr fontId="7"/>
  </si>
  <si>
    <t>風良　座一郎</t>
    <rPh sb="0" eb="2">
      <t>ぷら</t>
    </rPh>
    <rPh sb="3" eb="4">
      <t>ざ</t>
    </rPh>
    <rPh sb="4" eb="6">
      <t>いちろう</t>
    </rPh>
    <phoneticPr fontId="33" type="Hiragana" alignment="distributed"/>
  </si>
  <si>
    <t>27.4</t>
    <phoneticPr fontId="7"/>
  </si>
  <si>
    <t>311-1267</t>
    <phoneticPr fontId="33" type="Hiragana" alignment="distributed"/>
  </si>
  <si>
    <t>日立特別支援学校</t>
    <rPh sb="0" eb="2">
      <t>ひたち</t>
    </rPh>
    <rPh sb="2" eb="4">
      <t>とくべつ</t>
    </rPh>
    <rPh sb="4" eb="6">
      <t>しえん</t>
    </rPh>
    <rPh sb="6" eb="8">
      <t>がっこう</t>
    </rPh>
    <phoneticPr fontId="33" type="Hiragana" alignment="distributed"/>
  </si>
  <si>
    <t>316-0036</t>
    <phoneticPr fontId="33" type="Hiragana" alignment="distributed"/>
  </si>
  <si>
    <t>鮎川町３ー１１ー２</t>
    <rPh sb="0" eb="2">
      <t>あゆかわ</t>
    </rPh>
    <rPh sb="2" eb="3">
      <t>ちょう</t>
    </rPh>
    <phoneticPr fontId="33" type="Hiragana" alignment="distributed"/>
  </si>
  <si>
    <t>磯原町豊田979-1</t>
    <phoneticPr fontId="33" type="Hiragana" alignment="distributed"/>
  </si>
  <si>
    <t>311-1705</t>
    <phoneticPr fontId="33" type="Hiragana" alignment="distributed"/>
  </si>
  <si>
    <t>伊奈</t>
    <rPh sb="0" eb="2">
      <t>イナ</t>
    </rPh>
    <phoneticPr fontId="52"/>
  </si>
  <si>
    <t>300-2337</t>
  </si>
  <si>
    <t>谷井田2047</t>
    <rPh sb="0" eb="3">
      <t>ヤイタ</t>
    </rPh>
    <phoneticPr fontId="52"/>
  </si>
  <si>
    <t>伊奈東</t>
    <rPh sb="0" eb="2">
      <t>イナ</t>
    </rPh>
    <rPh sb="2" eb="3">
      <t>ヒガシ</t>
    </rPh>
    <phoneticPr fontId="52"/>
  </si>
  <si>
    <t>300-2307</t>
  </si>
  <si>
    <t>板橋2379</t>
    <rPh sb="0" eb="2">
      <t>イタバシ</t>
    </rPh>
    <phoneticPr fontId="52"/>
  </si>
  <si>
    <t>陽光台</t>
    <rPh sb="0" eb="3">
      <t>ヨウコウダイ</t>
    </rPh>
    <phoneticPr fontId="54"/>
  </si>
  <si>
    <t>陽光台3‐1</t>
    <rPh sb="0" eb="3">
      <t>ヨウコウダイ</t>
    </rPh>
    <phoneticPr fontId="54"/>
  </si>
  <si>
    <t>富士見ヶ丘2-18-1</t>
    <rPh sb="0" eb="5">
      <t>フジミガオカ</t>
    </rPh>
    <phoneticPr fontId="52"/>
  </si>
  <si>
    <t>筑西市岡芹一丁目１</t>
    <rPh sb="0" eb="3">
      <t>ちくせいし</t>
    </rPh>
    <rPh sb="3" eb="5">
      <t>おかぜり</t>
    </rPh>
    <rPh sb="5" eb="8">
      <t>いっちょうめ</t>
    </rPh>
    <phoneticPr fontId="33" type="Hiragana" alignment="distributed"/>
  </si>
  <si>
    <t>306-0605</t>
  </si>
  <si>
    <t>41.9.2</t>
    <phoneticPr fontId="7"/>
  </si>
  <si>
    <t>38.4.2</t>
    <phoneticPr fontId="7"/>
  </si>
  <si>
    <t>番号</t>
    <rPh sb="0" eb="2">
      <t>ばんごう</t>
    </rPh>
    <phoneticPr fontId="7" type="Hiragana" alignment="distributed"/>
  </si>
  <si>
    <t>事務所</t>
    <rPh sb="0" eb="3">
      <t>じむしょ</t>
    </rPh>
    <phoneticPr fontId="7" type="Hiragana" alignment="distributed"/>
  </si>
  <si>
    <t>水戸</t>
    <rPh sb="0" eb="2">
      <t>みと</t>
    </rPh>
    <phoneticPr fontId="7" type="Hiragana" alignment="distributed"/>
  </si>
  <si>
    <t>水戸</t>
    <rPh sb="0" eb="2">
      <t>ミト</t>
    </rPh>
    <phoneticPr fontId="7"/>
  </si>
  <si>
    <t>小</t>
    <rPh sb="0" eb="1">
      <t>しょう</t>
    </rPh>
    <phoneticPr fontId="7" type="Hiragana" alignment="distributed"/>
  </si>
  <si>
    <t>中</t>
    <rPh sb="0" eb="1">
      <t>ちゅう</t>
    </rPh>
    <phoneticPr fontId="7" type="Hiragana" alignment="distributed"/>
  </si>
  <si>
    <t>笠間</t>
    <rPh sb="0" eb="1">
      <t>カサ</t>
    </rPh>
    <rPh sb="1" eb="2">
      <t>アイダ</t>
    </rPh>
    <phoneticPr fontId="8"/>
  </si>
  <si>
    <t>常陸大宮</t>
    <rPh sb="0" eb="2">
      <t>ヒタチ</t>
    </rPh>
    <rPh sb="2" eb="4">
      <t>オオミヤ</t>
    </rPh>
    <phoneticPr fontId="8"/>
  </si>
  <si>
    <t>那珂</t>
    <rPh sb="0" eb="2">
      <t>ナカ</t>
    </rPh>
    <phoneticPr fontId="8"/>
  </si>
  <si>
    <t>小美玉</t>
    <rPh sb="0" eb="3">
      <t>オミタマ</t>
    </rPh>
    <phoneticPr fontId="8"/>
  </si>
  <si>
    <t>茨城</t>
    <rPh sb="0" eb="2">
      <t>イバラキ</t>
    </rPh>
    <phoneticPr fontId="8"/>
  </si>
  <si>
    <t>大洗</t>
    <rPh sb="0" eb="2">
      <t>オオアライ</t>
    </rPh>
    <phoneticPr fontId="8"/>
  </si>
  <si>
    <t>城里</t>
    <rPh sb="0" eb="2">
      <t>シロサト</t>
    </rPh>
    <phoneticPr fontId="8"/>
  </si>
  <si>
    <t>東海</t>
    <rPh sb="0" eb="2">
      <t>トウカイ</t>
    </rPh>
    <phoneticPr fontId="8"/>
  </si>
  <si>
    <t>大子</t>
    <rPh sb="0" eb="2">
      <t>ダイゴ</t>
    </rPh>
    <phoneticPr fontId="8"/>
  </si>
  <si>
    <t>県北</t>
    <rPh sb="0" eb="1">
      <t>けん</t>
    </rPh>
    <rPh sb="1" eb="2">
      <t>ぽく</t>
    </rPh>
    <phoneticPr fontId="7" type="Hiragana" alignment="distributed"/>
  </si>
  <si>
    <t>日立</t>
    <rPh sb="0" eb="2">
      <t>ヒタチ</t>
    </rPh>
    <phoneticPr fontId="8"/>
  </si>
  <si>
    <t>特支</t>
    <rPh sb="0" eb="2">
      <t>とくし</t>
    </rPh>
    <phoneticPr fontId="7" type="Hiragana" alignment="distributed"/>
  </si>
  <si>
    <t>常陸太田</t>
    <rPh sb="0" eb="2">
      <t>ヒタチ</t>
    </rPh>
    <rPh sb="2" eb="4">
      <t>オオタ</t>
    </rPh>
    <phoneticPr fontId="8"/>
  </si>
  <si>
    <t>高萩</t>
    <rPh sb="0" eb="2">
      <t>タカハギ</t>
    </rPh>
    <phoneticPr fontId="8"/>
  </si>
  <si>
    <t>北茨城</t>
    <rPh sb="0" eb="3">
      <t>キタイバラキ</t>
    </rPh>
    <phoneticPr fontId="8"/>
  </si>
  <si>
    <t>県東</t>
    <rPh sb="0" eb="2">
      <t>けんとう</t>
    </rPh>
    <phoneticPr fontId="7" type="Hiragana" alignment="distributed"/>
  </si>
  <si>
    <t>鹿嶋</t>
    <rPh sb="0" eb="2">
      <t>カシマ</t>
    </rPh>
    <phoneticPr fontId="8"/>
  </si>
  <si>
    <t>神栖</t>
    <rPh sb="0" eb="2">
      <t>カミス</t>
    </rPh>
    <phoneticPr fontId="8"/>
  </si>
  <si>
    <t>鉾田</t>
    <rPh sb="0" eb="2">
      <t>ホコタ</t>
    </rPh>
    <phoneticPr fontId="8"/>
  </si>
  <si>
    <t>潮来</t>
    <rPh sb="0" eb="2">
      <t>イタコ</t>
    </rPh>
    <phoneticPr fontId="8"/>
  </si>
  <si>
    <t>行方</t>
    <rPh sb="0" eb="2">
      <t>ナメガタ</t>
    </rPh>
    <phoneticPr fontId="8"/>
  </si>
  <si>
    <t>土浦</t>
    <rPh sb="0" eb="2">
      <t>つちうら</t>
    </rPh>
    <phoneticPr fontId="7" type="Hiragana" alignment="distributed"/>
  </si>
  <si>
    <t>県南</t>
    <rPh sb="0" eb="2">
      <t>けんなん</t>
    </rPh>
    <phoneticPr fontId="7" type="Hiragana" alignment="distributed"/>
  </si>
  <si>
    <t>石岡</t>
    <rPh sb="0" eb="2">
      <t>イシオカ</t>
    </rPh>
    <phoneticPr fontId="8"/>
  </si>
  <si>
    <t>所属部会</t>
    <rPh sb="0" eb="2">
      <t>ショゾク</t>
    </rPh>
    <rPh sb="2" eb="4">
      <t>ブカイ</t>
    </rPh>
    <phoneticPr fontId="7"/>
  </si>
  <si>
    <t>龍ケ崎</t>
    <rPh sb="0" eb="3">
      <t>リュウガサキ</t>
    </rPh>
    <phoneticPr fontId="8"/>
  </si>
  <si>
    <t>取手</t>
    <rPh sb="0" eb="2">
      <t>トリデ</t>
    </rPh>
    <phoneticPr fontId="8"/>
  </si>
  <si>
    <t>牛久</t>
    <rPh sb="0" eb="2">
      <t>ウシク</t>
    </rPh>
    <phoneticPr fontId="8"/>
  </si>
  <si>
    <t>つくば</t>
    <phoneticPr fontId="8"/>
  </si>
  <si>
    <t>香取台</t>
    <rPh sb="0" eb="3">
      <t>かとりだい</t>
    </rPh>
    <phoneticPr fontId="7" type="Hiragana" alignment="distributed"/>
  </si>
  <si>
    <t>島名１７１６</t>
    <phoneticPr fontId="7" type="Hiragana" alignment="distributed"/>
  </si>
  <si>
    <t>研究学園</t>
    <rPh sb="0" eb="2">
      <t>けんきゅう</t>
    </rPh>
    <rPh sb="2" eb="4">
      <t>がくえん</t>
    </rPh>
    <phoneticPr fontId="7" type="Hiragana" alignment="distributed"/>
  </si>
  <si>
    <t>300-1255</t>
    <phoneticPr fontId="7" type="Hiragana" alignment="distributed"/>
  </si>
  <si>
    <t>研究学園2-26</t>
    <rPh sb="0" eb="2">
      <t>けんきゅう</t>
    </rPh>
    <rPh sb="2" eb="4">
      <t>がくえん</t>
    </rPh>
    <phoneticPr fontId="7" type="Hiragana" alignment="distributed"/>
  </si>
  <si>
    <t>305-0817</t>
    <phoneticPr fontId="7" type="Hiragana" alignment="distributed"/>
  </si>
  <si>
    <t>研究学園</t>
    <rPh sb="0" eb="2">
      <t>ケンキュウ</t>
    </rPh>
    <rPh sb="2" eb="4">
      <t>ガクエン</t>
    </rPh>
    <phoneticPr fontId="7"/>
  </si>
  <si>
    <t>305-0817</t>
    <phoneticPr fontId="7"/>
  </si>
  <si>
    <t>守谷</t>
    <rPh sb="0" eb="2">
      <t>モリヤ</t>
    </rPh>
    <phoneticPr fontId="8"/>
  </si>
  <si>
    <t>かすみがうら</t>
    <phoneticPr fontId="8"/>
  </si>
  <si>
    <t>つくばみらい</t>
    <phoneticPr fontId="8"/>
  </si>
  <si>
    <t>美浦</t>
    <rPh sb="0" eb="2">
      <t>ミホ</t>
    </rPh>
    <phoneticPr fontId="8"/>
  </si>
  <si>
    <t>阿見</t>
    <rPh sb="0" eb="2">
      <t>アミ</t>
    </rPh>
    <phoneticPr fontId="8"/>
  </si>
  <si>
    <t>河内</t>
    <rPh sb="0" eb="2">
      <t>カワチ</t>
    </rPh>
    <phoneticPr fontId="8"/>
  </si>
  <si>
    <t>利根</t>
    <rPh sb="0" eb="2">
      <t>トネ</t>
    </rPh>
    <phoneticPr fontId="8"/>
  </si>
  <si>
    <t>利根</t>
    <rPh sb="0" eb="2">
      <t>とね</t>
    </rPh>
    <phoneticPr fontId="7" type="Hiragana" alignment="distributed"/>
  </si>
  <si>
    <t>県西</t>
    <rPh sb="0" eb="2">
      <t>けんせい</t>
    </rPh>
    <phoneticPr fontId="7" type="Hiragana" alignment="distributed"/>
  </si>
  <si>
    <t>古河</t>
    <rPh sb="0" eb="2">
      <t>コガ</t>
    </rPh>
    <phoneticPr fontId="8"/>
  </si>
  <si>
    <t>結城</t>
    <rPh sb="0" eb="2">
      <t>ユウキ</t>
    </rPh>
    <phoneticPr fontId="8"/>
  </si>
  <si>
    <t>下妻</t>
    <rPh sb="0" eb="2">
      <t>シモツマ</t>
    </rPh>
    <phoneticPr fontId="8"/>
  </si>
  <si>
    <t>常総</t>
    <rPh sb="0" eb="2">
      <t>ジョウソウ</t>
    </rPh>
    <phoneticPr fontId="8"/>
  </si>
  <si>
    <t>菅原</t>
    <rPh sb="0" eb="2">
      <t>すがわら</t>
    </rPh>
    <phoneticPr fontId="7" type="Hiragana" alignment="distributed"/>
  </si>
  <si>
    <t>大生郷町1615</t>
    <rPh sb="1" eb="2">
      <t>せい</t>
    </rPh>
    <rPh sb="2" eb="3">
      <t>ごう</t>
    </rPh>
    <rPh sb="3" eb="4">
      <t>まち</t>
    </rPh>
    <phoneticPr fontId="7" type="Hiragana" alignment="distributed"/>
  </si>
  <si>
    <t>筑西</t>
    <rPh sb="0" eb="2">
      <t>チクセイ</t>
    </rPh>
    <phoneticPr fontId="8"/>
  </si>
  <si>
    <t>坂東</t>
    <rPh sb="0" eb="2">
      <t>バンドウ</t>
    </rPh>
    <phoneticPr fontId="8"/>
  </si>
  <si>
    <t>桜川</t>
    <rPh sb="0" eb="1">
      <t>サクラ</t>
    </rPh>
    <rPh sb="1" eb="2">
      <t>カワ</t>
    </rPh>
    <phoneticPr fontId="8"/>
  </si>
  <si>
    <t>八千代</t>
    <rPh sb="0" eb="3">
      <t>ヤチヨ</t>
    </rPh>
    <phoneticPr fontId="8"/>
  </si>
  <si>
    <t>五霞</t>
    <rPh sb="0" eb="2">
      <t>ゴカ</t>
    </rPh>
    <phoneticPr fontId="8"/>
  </si>
  <si>
    <t>境</t>
    <rPh sb="0" eb="1">
      <t>サカイ</t>
    </rPh>
    <phoneticPr fontId="8"/>
  </si>
  <si>
    <t>満年齢3/31現在</t>
    <rPh sb="0" eb="3">
      <t>マンネンレイ</t>
    </rPh>
    <rPh sb="7" eb="9">
      <t>ゲンザイ</t>
    </rPh>
    <phoneticPr fontId="7"/>
  </si>
  <si>
    <t>0296(72)1385</t>
  </si>
  <si>
    <t>0296(72)1896</t>
  </si>
  <si>
    <t>ひたちなか</t>
    <phoneticPr fontId="8"/>
  </si>
  <si>
    <t>校　　長　　名</t>
    <phoneticPr fontId="7" type="Hiragana" alignment="distributed"/>
  </si>
  <si>
    <t>№</t>
    <phoneticPr fontId="7" type="Hiragana" alignment="distributed"/>
  </si>
  <si>
    <t>島名</t>
    <rPh sb="0" eb="2">
      <t>しまな</t>
    </rPh>
    <phoneticPr fontId="7" type="Hiragana" alignment="distributed"/>
  </si>
  <si>
    <t>島名537-1</t>
    <phoneticPr fontId="7" type="Hiragana" alignment="distributed"/>
  </si>
  <si>
    <t>学園の森</t>
    <rPh sb="0" eb="2">
      <t>ガクエン</t>
    </rPh>
    <rPh sb="3" eb="4">
      <t>モリ</t>
    </rPh>
    <phoneticPr fontId="7"/>
  </si>
  <si>
    <t>学園の森2-15-1</t>
    <rPh sb="0" eb="2">
      <t>がくえん</t>
    </rPh>
    <rPh sb="3" eb="4">
      <t>もり</t>
    </rPh>
    <phoneticPr fontId="7" type="Hiragana" alignment="distributed"/>
  </si>
  <si>
    <t>300-0816</t>
    <phoneticPr fontId="7"/>
  </si>
  <si>
    <t>稲敷</t>
    <rPh sb="0" eb="2">
      <t>イナシキ</t>
    </rPh>
    <phoneticPr fontId="8"/>
  </si>
  <si>
    <t>谷和原</t>
    <rPh sb="0" eb="3">
      <t>やわら</t>
    </rPh>
    <phoneticPr fontId="7" type="Hiragana" alignment="distributed"/>
  </si>
  <si>
    <t>下館西</t>
    <rPh sb="0" eb="2">
      <t>しもだて</t>
    </rPh>
    <rPh sb="2" eb="3">
      <t>にし</t>
    </rPh>
    <phoneticPr fontId="7" type="Hiragana" alignment="distributed"/>
  </si>
  <si>
    <t>308-0064</t>
    <phoneticPr fontId="7" type="Hiragana" alignment="distributed"/>
  </si>
  <si>
    <t>飯島600</t>
    <rPh sb="0" eb="2">
      <t>いいじま</t>
    </rPh>
    <phoneticPr fontId="7" type="Hiragana" alignment="distributed"/>
  </si>
  <si>
    <t>①白色部分のみご記入ください。(青色部分は記入不可)</t>
    <rPh sb="1" eb="3">
      <t>ハクショク</t>
    </rPh>
    <rPh sb="3" eb="5">
      <t>ブブン</t>
    </rPh>
    <rPh sb="8" eb="10">
      <t>キニュウ</t>
    </rPh>
    <rPh sb="16" eb="17">
      <t>アオ</t>
    </rPh>
    <rPh sb="17" eb="18">
      <t>イロ</t>
    </rPh>
    <rPh sb="18" eb="20">
      <t>ブブン</t>
    </rPh>
    <rPh sb="21" eb="23">
      <t>キニュウ</t>
    </rPh>
    <rPh sb="23" eb="25">
      <t>フカ</t>
    </rPh>
    <phoneticPr fontId="7"/>
  </si>
  <si>
    <t>③Ｒ６年３月３１日現在で記入してください。</t>
    <rPh sb="3" eb="4">
      <t>ネン</t>
    </rPh>
    <rPh sb="5" eb="6">
      <t>ガツ</t>
    </rPh>
    <rPh sb="8" eb="9">
      <t>ニチ</t>
    </rPh>
    <rPh sb="9" eb="11">
      <t>ゲンザイ</t>
    </rPh>
    <rPh sb="12" eb="14">
      <t>キニュウ</t>
    </rPh>
    <phoneticPr fontId="7"/>
  </si>
  <si>
    <t>事務局:TEL(029-269-1300)FAX(029-269-1304)</t>
    <rPh sb="0" eb="3">
      <t>ジムキョク</t>
    </rPh>
    <phoneticPr fontId="7"/>
  </si>
  <si>
    <t>②青色部分に間違い等があった場合は、事務局までご連絡ください。</t>
    <rPh sb="1" eb="2">
      <t>アオ</t>
    </rPh>
    <rPh sb="2" eb="3">
      <t>イロ</t>
    </rPh>
    <rPh sb="3" eb="5">
      <t>ブブン</t>
    </rPh>
    <rPh sb="6" eb="8">
      <t>マチガ</t>
    </rPh>
    <rPh sb="9" eb="10">
      <t>トウ</t>
    </rPh>
    <rPh sb="14" eb="16">
      <t>バアイ</t>
    </rPh>
    <rPh sb="18" eb="21">
      <t>ジムキョク</t>
    </rPh>
    <rPh sb="24" eb="26">
      <t>レンラク</t>
    </rPh>
    <phoneticPr fontId="7"/>
  </si>
  <si>
    <t>郡市名</t>
    <rPh sb="0" eb="2">
      <t>グンシ</t>
    </rPh>
    <rPh sb="2" eb="3">
      <t>メイ</t>
    </rPh>
    <phoneticPr fontId="9"/>
  </si>
  <si>
    <t>記入例</t>
    <rPh sb="0" eb="3">
      <t>キニュウレイ</t>
    </rPh>
    <phoneticPr fontId="7"/>
  </si>
  <si>
    <t>38.0</t>
    <phoneticPr fontId="7"/>
  </si>
  <si>
    <t>筑西市中舘1122-1</t>
    <rPh sb="0" eb="3">
      <t>ちくせいし</t>
    </rPh>
    <rPh sb="3" eb="5">
      <t>なかだて</t>
    </rPh>
    <phoneticPr fontId="3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</si>
</sst>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&quot;-&quot;####"/>
    <numFmt numFmtId="177" formatCode="0##&quot;(&quot;###&quot;)&quot;####"/>
    <numFmt numFmtId="178" formatCode="0###&quot;(&quot;##&quot;)&quot;####"/>
    <numFmt numFmtId="179" formatCode="0.0_ "/>
    <numFmt numFmtId="180" formatCode="0.0"/>
    <numFmt numFmtId="181" formatCode="0_);\(0\)"/>
  </numFmts>
  <fonts count="72">
    <font>
      <sz val="9"/>
      <color indexed="8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b/>
      <u/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b/>
      <sz val="6"/>
      <color indexed="8"/>
      <name val="ＭＳ Ｐ明朝"/>
      <family val="1"/>
      <charset val="128"/>
    </font>
    <font>
      <b/>
      <sz val="6"/>
      <color rgb="FF000000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8"/>
      <color rgb="FFFF0000"/>
      <name val="EPSON ゴシック W7"/>
      <family val="3"/>
      <charset val="128"/>
    </font>
    <font>
      <b/>
      <sz val="20"/>
      <color rgb="FFFF0000"/>
      <name val="EPSON ゴシック W7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color indexed="8"/>
      <name val="ＭＳ Ｐ明朝"/>
      <family val="1"/>
    </font>
    <font>
      <sz val="6"/>
      <name val="ＭＳ Ｐ明朝"/>
      <family val="1"/>
    </font>
    <font>
      <b/>
      <sz val="11"/>
      <color indexed="8"/>
      <name val="ＭＳ Ｐ明朝"/>
      <family val="1"/>
    </font>
    <font>
      <sz val="14"/>
      <color indexed="8"/>
      <name val="ＭＳ 明朝"/>
      <family val="1"/>
    </font>
    <font>
      <sz val="11"/>
      <color indexed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8"/>
      <name val="ＭＳ Ｐ明朝"/>
      <family val="1"/>
    </font>
    <font>
      <b/>
      <sz val="12"/>
      <name val="ＭＳ Ｐ明朝"/>
      <family val="1"/>
    </font>
    <font>
      <b/>
      <sz val="14"/>
      <color theme="1"/>
      <name val="ＭＳ Ｐ明朝"/>
      <family val="1"/>
      <charset val="128"/>
    </font>
    <font>
      <b/>
      <sz val="14"/>
      <color indexed="8"/>
      <name val="HGP明朝B"/>
      <family val="1"/>
      <charset val="128"/>
    </font>
    <font>
      <b/>
      <sz val="14"/>
      <color indexed="8"/>
      <name val="ＭＳ Ｐ明朝"/>
      <family val="1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000000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</borders>
  <cellStyleXfs count="63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5" fillId="0" borderId="0"/>
    <xf numFmtId="0" fontId="16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7" applyNumberFormat="0" applyFont="0" applyAlignment="0" applyProtection="0">
      <alignment vertical="center"/>
    </xf>
    <xf numFmtId="0" fontId="32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9">
    <xf numFmtId="0" fontId="0" fillId="0" borderId="0" xfId="0">
      <alignment vertical="center"/>
    </xf>
    <xf numFmtId="0" fontId="34" fillId="0" borderId="0" xfId="0" applyFont="1">
      <alignment vertical="center"/>
    </xf>
    <xf numFmtId="49" fontId="34" fillId="0" borderId="2" xfId="0" applyNumberFormat="1" applyFont="1" applyBorder="1" applyAlignment="1">
      <alignment horizontal="center" vertical="center" shrinkToFit="1"/>
    </xf>
    <xf numFmtId="49" fontId="34" fillId="0" borderId="2" xfId="0" applyNumberFormat="1" applyFont="1" applyBorder="1" applyAlignment="1">
      <alignment horizontal="center" vertical="center" wrapText="1"/>
    </xf>
    <xf numFmtId="49" fontId="41" fillId="0" borderId="2" xfId="0" applyNumberFormat="1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/>
    </xf>
    <xf numFmtId="49" fontId="34" fillId="0" borderId="20" xfId="0" applyNumberFormat="1" applyFont="1" applyBorder="1" applyAlignment="1">
      <alignment horizontal="center" vertical="center" shrinkToFit="1"/>
    </xf>
    <xf numFmtId="49" fontId="34" fillId="0" borderId="20" xfId="0" applyNumberFormat="1" applyFont="1" applyBorder="1" applyAlignment="1">
      <alignment horizontal="center" vertical="center"/>
    </xf>
    <xf numFmtId="49" fontId="34" fillId="0" borderId="23" xfId="0" applyNumberFormat="1" applyFont="1" applyBorder="1" applyAlignment="1">
      <alignment horizontal="center" vertical="center" shrinkToFit="1"/>
    </xf>
    <xf numFmtId="49" fontId="34" fillId="0" borderId="23" xfId="0" applyNumberFormat="1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 shrinkToFit="1"/>
    </xf>
    <xf numFmtId="49" fontId="34" fillId="0" borderId="8" xfId="0" applyNumberFormat="1" applyFont="1" applyBorder="1" applyAlignment="1">
      <alignment horizontal="center" vertical="center"/>
    </xf>
    <xf numFmtId="0" fontId="34" fillId="0" borderId="27" xfId="0" applyFont="1" applyBorder="1">
      <alignment vertical="center"/>
    </xf>
    <xf numFmtId="0" fontId="35" fillId="0" borderId="27" xfId="0" applyFont="1" applyBorder="1">
      <alignment vertical="center"/>
    </xf>
    <xf numFmtId="0" fontId="34" fillId="0" borderId="0" xfId="0" applyFont="1" applyAlignment="1">
      <alignment horizontal="distributed" vertical="center" inden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left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distributed" vertical="center" indent="1" shrinkToFit="1"/>
    </xf>
    <xf numFmtId="0" fontId="43" fillId="0" borderId="20" xfId="0" applyFont="1" applyBorder="1" applyAlignment="1">
      <alignment horizontal="distributed" vertical="center" indent="1" shrinkToFit="1"/>
    </xf>
    <xf numFmtId="0" fontId="43" fillId="0" borderId="23" xfId="0" applyFont="1" applyBorder="1" applyAlignment="1">
      <alignment horizontal="distributed" vertical="center" indent="1" shrinkToFit="1"/>
    </xf>
    <xf numFmtId="0" fontId="43" fillId="0" borderId="8" xfId="0" applyFont="1" applyBorder="1" applyAlignment="1">
      <alignment horizontal="distributed" vertical="center" indent="1" shrinkToFit="1"/>
    </xf>
    <xf numFmtId="0" fontId="34" fillId="0" borderId="0" xfId="0" applyFont="1" applyAlignment="1">
      <alignment horizontal="distributed" vertical="center" shrinkToFit="1"/>
    </xf>
    <xf numFmtId="0" fontId="34" fillId="0" borderId="0" xfId="0" applyFont="1" applyAlignment="1">
      <alignment horizontal="distributed" vertical="center" indent="1" shrinkToFit="1"/>
    </xf>
    <xf numFmtId="0" fontId="45" fillId="0" borderId="0" xfId="0" applyFont="1">
      <alignment vertical="center"/>
    </xf>
    <xf numFmtId="49" fontId="34" fillId="0" borderId="1" xfId="0" applyNumberFormat="1" applyFont="1" applyBorder="1" applyAlignment="1">
      <alignment horizontal="center" vertical="center"/>
    </xf>
    <xf numFmtId="0" fontId="43" fillId="0" borderId="0" xfId="0" applyFont="1">
      <alignment vertical="center"/>
    </xf>
    <xf numFmtId="0" fontId="34" fillId="0" borderId="20" xfId="0" applyFont="1" applyBorder="1" applyAlignment="1" applyProtection="1">
      <alignment horizontal="center" vertical="center" shrinkToFit="1"/>
      <protection locked="0"/>
    </xf>
    <xf numFmtId="0" fontId="51" fillId="0" borderId="0" xfId="0" applyFont="1">
      <alignment vertical="center"/>
    </xf>
    <xf numFmtId="0" fontId="43" fillId="0" borderId="35" xfId="0" applyFont="1" applyBorder="1" applyAlignment="1">
      <alignment horizontal="distributed" vertical="center" indent="1" shrinkToFit="1"/>
    </xf>
    <xf numFmtId="176" fontId="43" fillId="35" borderId="25" xfId="0" applyNumberFormat="1" applyFont="1" applyFill="1" applyBorder="1" applyAlignment="1">
      <alignment horizontal="center" vertical="center" wrapText="1"/>
    </xf>
    <xf numFmtId="176" fontId="34" fillId="35" borderId="20" xfId="0" applyNumberFormat="1" applyFont="1" applyFill="1" applyBorder="1" applyAlignment="1">
      <alignment horizontal="center" vertical="center" wrapText="1"/>
    </xf>
    <xf numFmtId="0" fontId="42" fillId="35" borderId="20" xfId="0" applyFont="1" applyFill="1" applyBorder="1" applyAlignment="1">
      <alignment horizontal="left" vertical="center" shrinkToFit="1"/>
    </xf>
    <xf numFmtId="0" fontId="34" fillId="35" borderId="20" xfId="0" applyFont="1" applyFill="1" applyBorder="1" applyAlignment="1">
      <alignment horizontal="left" vertical="center" shrinkToFit="1"/>
    </xf>
    <xf numFmtId="178" fontId="44" fillId="35" borderId="20" xfId="0" applyNumberFormat="1" applyFont="1" applyFill="1" applyBorder="1" applyAlignment="1">
      <alignment horizontal="center" vertical="center" shrinkToFit="1"/>
    </xf>
    <xf numFmtId="0" fontId="61" fillId="35" borderId="20" xfId="0" applyFont="1" applyFill="1" applyBorder="1" applyAlignment="1">
      <alignment horizontal="distributed" vertical="center" shrinkToFit="1"/>
    </xf>
    <xf numFmtId="176" fontId="51" fillId="35" borderId="20" xfId="0" applyNumberFormat="1" applyFont="1" applyFill="1" applyBorder="1" applyAlignment="1">
      <alignment horizontal="center" vertical="center" wrapText="1"/>
    </xf>
    <xf numFmtId="0" fontId="62" fillId="35" borderId="20" xfId="0" applyFont="1" applyFill="1" applyBorder="1" applyAlignment="1">
      <alignment horizontal="left" vertical="center" shrinkToFit="1"/>
    </xf>
    <xf numFmtId="0" fontId="51" fillId="35" borderId="20" xfId="0" applyFont="1" applyFill="1" applyBorder="1" applyAlignment="1">
      <alignment horizontal="left" vertical="center" shrinkToFit="1"/>
    </xf>
    <xf numFmtId="178" fontId="53" fillId="35" borderId="20" xfId="0" applyNumberFormat="1" applyFont="1" applyFill="1" applyBorder="1" applyAlignment="1">
      <alignment horizontal="center" vertical="center" shrinkToFit="1"/>
    </xf>
    <xf numFmtId="0" fontId="42" fillId="35" borderId="8" xfId="0" applyFont="1" applyFill="1" applyBorder="1" applyAlignment="1">
      <alignment horizontal="distributed" vertical="center" shrinkToFit="1"/>
    </xf>
    <xf numFmtId="176" fontId="34" fillId="35" borderId="8" xfId="0" applyNumberFormat="1" applyFont="1" applyFill="1" applyBorder="1" applyAlignment="1">
      <alignment horizontal="center" vertical="center" wrapText="1"/>
    </xf>
    <xf numFmtId="0" fontId="60" fillId="35" borderId="35" xfId="0" applyFont="1" applyFill="1" applyBorder="1" applyAlignment="1">
      <alignment horizontal="left" vertical="center" shrinkToFit="1"/>
    </xf>
    <xf numFmtId="0" fontId="34" fillId="35" borderId="8" xfId="0" applyFont="1" applyFill="1" applyBorder="1" applyAlignment="1">
      <alignment horizontal="left" vertical="center" shrinkToFit="1"/>
    </xf>
    <xf numFmtId="178" fontId="44" fillId="35" borderId="8" xfId="0" applyNumberFormat="1" applyFont="1" applyFill="1" applyBorder="1" applyAlignment="1">
      <alignment horizontal="center" vertical="center" shrinkToFit="1"/>
    </xf>
    <xf numFmtId="0" fontId="42" fillId="35" borderId="20" xfId="0" applyFont="1" applyFill="1" applyBorder="1" applyAlignment="1">
      <alignment horizontal="distributed" vertical="center" shrinkToFit="1"/>
    </xf>
    <xf numFmtId="0" fontId="42" fillId="35" borderId="23" xfId="0" applyFont="1" applyFill="1" applyBorder="1" applyAlignment="1">
      <alignment horizontal="distributed" vertical="center" shrinkToFit="1"/>
    </xf>
    <xf numFmtId="176" fontId="34" fillId="35" borderId="23" xfId="0" applyNumberFormat="1" applyFont="1" applyFill="1" applyBorder="1" applyAlignment="1">
      <alignment horizontal="center" vertical="center" wrapText="1"/>
    </xf>
    <xf numFmtId="0" fontId="42" fillId="35" borderId="23" xfId="0" applyFont="1" applyFill="1" applyBorder="1" applyAlignment="1">
      <alignment horizontal="left" vertical="center" shrinkToFit="1"/>
    </xf>
    <xf numFmtId="0" fontId="34" fillId="35" borderId="23" xfId="0" applyFont="1" applyFill="1" applyBorder="1" applyAlignment="1">
      <alignment horizontal="left" vertical="center" shrinkToFit="1"/>
    </xf>
    <xf numFmtId="178" fontId="44" fillId="35" borderId="23" xfId="0" applyNumberFormat="1" applyFont="1" applyFill="1" applyBorder="1" applyAlignment="1">
      <alignment horizontal="center" vertical="center" shrinkToFit="1"/>
    </xf>
    <xf numFmtId="49" fontId="34" fillId="0" borderId="2" xfId="0" applyNumberFormat="1" applyFont="1" applyBorder="1" applyAlignment="1" applyProtection="1">
      <alignment horizontal="center" vertical="center" wrapText="1"/>
      <protection locked="0"/>
    </xf>
    <xf numFmtId="49" fontId="34" fillId="0" borderId="8" xfId="0" applyNumberFormat="1" applyFont="1" applyBorder="1" applyAlignment="1" applyProtection="1">
      <alignment horizontal="center" vertical="center"/>
      <protection locked="0"/>
    </xf>
    <xf numFmtId="49" fontId="34" fillId="0" borderId="20" xfId="0" applyNumberFormat="1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center" vertical="center"/>
      <protection locked="0"/>
    </xf>
    <xf numFmtId="49" fontId="34" fillId="0" borderId="9" xfId="0" applyNumberFormat="1" applyFont="1" applyBorder="1" applyAlignment="1" applyProtection="1">
      <alignment horizontal="center" vertical="center"/>
      <protection locked="0"/>
    </xf>
    <xf numFmtId="49" fontId="34" fillId="0" borderId="2" xfId="0" applyNumberFormat="1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center" vertical="center"/>
      <protection locked="0"/>
    </xf>
    <xf numFmtId="49" fontId="34" fillId="0" borderId="3" xfId="0" applyNumberFormat="1" applyFont="1" applyBorder="1" applyAlignment="1" applyProtection="1">
      <alignment horizontal="center" vertical="center"/>
      <protection locked="0"/>
    </xf>
    <xf numFmtId="0" fontId="50" fillId="0" borderId="8" xfId="0" applyFont="1" applyBorder="1" applyAlignment="1" applyProtection="1">
      <alignment horizontal="center" vertical="center" shrinkToFit="1"/>
      <protection locked="0"/>
    </xf>
    <xf numFmtId="49" fontId="50" fillId="0" borderId="8" xfId="0" applyNumberFormat="1" applyFont="1" applyBorder="1" applyAlignment="1" applyProtection="1">
      <alignment horizontal="center" vertical="center" shrinkToFit="1"/>
      <protection locked="0"/>
    </xf>
    <xf numFmtId="0" fontId="50" fillId="0" borderId="41" xfId="0" applyFont="1" applyBorder="1" applyAlignment="1" applyProtection="1">
      <alignment horizontal="center" vertical="center" shrinkToFit="1"/>
      <protection locked="0"/>
    </xf>
    <xf numFmtId="0" fontId="50" fillId="0" borderId="3" xfId="0" applyFont="1" applyBorder="1" applyAlignment="1" applyProtection="1">
      <alignment horizontal="center" vertical="center" shrinkToFit="1"/>
      <protection locked="0"/>
    </xf>
    <xf numFmtId="49" fontId="50" fillId="0" borderId="3" xfId="0" applyNumberFormat="1" applyFont="1" applyBorder="1" applyAlignment="1" applyProtection="1">
      <alignment horizontal="center" vertical="center" shrinkToFit="1"/>
      <protection locked="0"/>
    </xf>
    <xf numFmtId="49" fontId="34" fillId="0" borderId="35" xfId="0" applyNumberFormat="1" applyFont="1" applyBorder="1" applyAlignment="1" applyProtection="1">
      <alignment horizontal="center" vertical="center"/>
      <protection locked="0"/>
    </xf>
    <xf numFmtId="49" fontId="43" fillId="0" borderId="20" xfId="0" applyNumberFormat="1" applyFont="1" applyBorder="1" applyAlignment="1" applyProtection="1">
      <alignment horizontal="center" vertical="center"/>
      <protection locked="0"/>
    </xf>
    <xf numFmtId="49" fontId="43" fillId="0" borderId="33" xfId="0" applyNumberFormat="1" applyFont="1" applyBorder="1" applyAlignment="1" applyProtection="1">
      <alignment horizontal="center" vertical="center"/>
      <protection locked="0"/>
    </xf>
    <xf numFmtId="49" fontId="43" fillId="0" borderId="23" xfId="0" applyNumberFormat="1" applyFont="1" applyBorder="1" applyAlignment="1" applyProtection="1">
      <alignment horizontal="center" vertical="center"/>
      <protection locked="0"/>
    </xf>
    <xf numFmtId="49" fontId="34" fillId="0" borderId="33" xfId="0" applyNumberFormat="1" applyFont="1" applyBorder="1" applyAlignment="1" applyProtection="1">
      <alignment horizontal="center" vertical="center"/>
      <protection locked="0"/>
    </xf>
    <xf numFmtId="49" fontId="43" fillId="0" borderId="2" xfId="0" applyNumberFormat="1" applyFont="1" applyBorder="1" applyAlignment="1" applyProtection="1">
      <alignment horizontal="center" vertical="center"/>
      <protection locked="0"/>
    </xf>
    <xf numFmtId="49" fontId="43" fillId="0" borderId="8" xfId="0" applyNumberFormat="1" applyFont="1" applyBorder="1" applyAlignment="1" applyProtection="1">
      <alignment horizontal="center" vertical="center"/>
      <protection locked="0"/>
    </xf>
    <xf numFmtId="179" fontId="43" fillId="0" borderId="8" xfId="0" applyNumberFormat="1" applyFont="1" applyBorder="1" applyAlignment="1" applyProtection="1">
      <alignment horizontal="center" vertical="center"/>
      <protection locked="0"/>
    </xf>
    <xf numFmtId="179" fontId="43" fillId="0" borderId="20" xfId="0" applyNumberFormat="1" applyFont="1" applyBorder="1" applyAlignment="1" applyProtection="1">
      <alignment horizontal="center" vertical="center"/>
      <protection locked="0"/>
    </xf>
    <xf numFmtId="49" fontId="43" fillId="0" borderId="9" xfId="0" applyNumberFormat="1" applyFont="1" applyBorder="1" applyAlignment="1" applyProtection="1">
      <alignment horizontal="center" vertical="center"/>
      <protection locked="0"/>
    </xf>
    <xf numFmtId="179" fontId="43" fillId="0" borderId="9" xfId="0" applyNumberFormat="1" applyFont="1" applyBorder="1" applyAlignment="1" applyProtection="1">
      <alignment horizontal="center" vertical="center"/>
      <protection locked="0"/>
    </xf>
    <xf numFmtId="49" fontId="34" fillId="0" borderId="8" xfId="0" applyNumberFormat="1" applyFont="1" applyBorder="1" applyAlignment="1" applyProtection="1">
      <alignment horizontal="center" vertical="center" shrinkToFit="1"/>
      <protection locked="0"/>
    </xf>
    <xf numFmtId="49" fontId="34" fillId="0" borderId="20" xfId="0" applyNumberFormat="1" applyFont="1" applyBorder="1" applyAlignment="1" applyProtection="1">
      <alignment horizontal="center" vertical="center" shrinkToFit="1"/>
      <protection locked="0"/>
    </xf>
    <xf numFmtId="49" fontId="34" fillId="0" borderId="23" xfId="0" applyNumberFormat="1" applyFont="1" applyBorder="1" applyAlignment="1" applyProtection="1">
      <alignment horizontal="center" vertical="center" shrinkToFit="1"/>
      <protection locked="0"/>
    </xf>
    <xf numFmtId="49" fontId="34" fillId="0" borderId="25" xfId="0" applyNumberFormat="1" applyFont="1" applyBorder="1" applyAlignment="1" applyProtection="1">
      <alignment horizontal="center" vertical="center" shrinkToFit="1"/>
      <protection locked="0"/>
    </xf>
    <xf numFmtId="49" fontId="34" fillId="0" borderId="9" xfId="0" applyNumberFormat="1" applyFont="1" applyBorder="1" applyAlignment="1" applyProtection="1">
      <alignment horizontal="center" vertical="center" shrinkToFit="1"/>
      <protection locked="0"/>
    </xf>
    <xf numFmtId="179" fontId="34" fillId="0" borderId="20" xfId="0" applyNumberFormat="1" applyFont="1" applyBorder="1" applyAlignment="1" applyProtection="1">
      <alignment horizontal="center" vertical="center" shrinkToFit="1"/>
      <protection locked="0"/>
    </xf>
    <xf numFmtId="179" fontId="34" fillId="0" borderId="23" xfId="0" applyNumberFormat="1" applyFont="1" applyBorder="1" applyAlignment="1" applyProtection="1">
      <alignment horizontal="center" vertical="center" shrinkToFit="1"/>
      <protection locked="0"/>
    </xf>
    <xf numFmtId="179" fontId="34" fillId="0" borderId="3" xfId="0" applyNumberFormat="1" applyFont="1" applyBorder="1" applyAlignment="1" applyProtection="1">
      <alignment horizontal="center" vertical="center" shrinkToFit="1"/>
      <protection locked="0"/>
    </xf>
    <xf numFmtId="179" fontId="34" fillId="0" borderId="25" xfId="0" applyNumberFormat="1" applyFont="1" applyBorder="1" applyAlignment="1" applyProtection="1">
      <alignment horizontal="center" vertical="center" shrinkToFit="1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57" fillId="0" borderId="3" xfId="0" applyFont="1" applyBorder="1" applyAlignment="1" applyProtection="1">
      <alignment horizontal="center" vertical="center" shrinkToFit="1"/>
      <protection locked="0"/>
    </xf>
    <xf numFmtId="49" fontId="57" fillId="0" borderId="3" xfId="0" applyNumberFormat="1" applyFont="1" applyBorder="1" applyAlignment="1" applyProtection="1">
      <alignment horizontal="center" vertical="center" shrinkToFit="1"/>
      <protection locked="0"/>
    </xf>
    <xf numFmtId="49" fontId="51" fillId="0" borderId="8" xfId="0" applyNumberFormat="1" applyFont="1" applyBorder="1" applyAlignment="1" applyProtection="1">
      <alignment horizontal="center" vertical="center"/>
      <protection locked="0"/>
    </xf>
    <xf numFmtId="49" fontId="51" fillId="0" borderId="20" xfId="0" applyNumberFormat="1" applyFont="1" applyBorder="1" applyAlignment="1" applyProtection="1">
      <alignment horizontal="center" vertical="center"/>
      <protection locked="0"/>
    </xf>
    <xf numFmtId="49" fontId="51" fillId="0" borderId="23" xfId="0" applyNumberFormat="1" applyFont="1" applyBorder="1" applyAlignment="1" applyProtection="1">
      <alignment horizontal="center" vertical="center"/>
      <protection locked="0"/>
    </xf>
    <xf numFmtId="49" fontId="51" fillId="0" borderId="9" xfId="0" applyNumberFormat="1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 shrinkToFit="1"/>
      <protection locked="0"/>
    </xf>
    <xf numFmtId="179" fontId="43" fillId="0" borderId="28" xfId="0" applyNumberFormat="1" applyFont="1" applyBorder="1" applyAlignment="1" applyProtection="1">
      <alignment horizontal="center" vertical="center" shrinkToFit="1"/>
      <protection locked="0"/>
    </xf>
    <xf numFmtId="179" fontId="43" fillId="0" borderId="20" xfId="0" applyNumberFormat="1" applyFont="1" applyBorder="1" applyAlignment="1" applyProtection="1">
      <alignment horizontal="center" vertical="center" shrinkToFit="1"/>
      <protection locked="0"/>
    </xf>
    <xf numFmtId="179" fontId="34" fillId="0" borderId="28" xfId="0" applyNumberFormat="1" applyFont="1" applyBorder="1" applyAlignment="1" applyProtection="1">
      <alignment horizontal="center" vertical="center" shrinkToFit="1"/>
      <protection locked="0"/>
    </xf>
    <xf numFmtId="0" fontId="55" fillId="0" borderId="20" xfId="0" applyFont="1" applyBorder="1" applyAlignment="1" applyProtection="1">
      <alignment horizontal="center" vertical="center" shrinkToFit="1"/>
      <protection locked="0"/>
    </xf>
    <xf numFmtId="179" fontId="55" fillId="0" borderId="28" xfId="0" applyNumberFormat="1" applyFont="1" applyBorder="1" applyAlignment="1" applyProtection="1">
      <alignment horizontal="center" vertical="center" shrinkToFit="1"/>
      <protection locked="0"/>
    </xf>
    <xf numFmtId="0" fontId="55" fillId="0" borderId="23" xfId="0" applyFont="1" applyBorder="1" applyAlignment="1" applyProtection="1">
      <alignment horizontal="center" vertical="center" shrinkToFit="1"/>
      <protection locked="0"/>
    </xf>
    <xf numFmtId="179" fontId="55" fillId="0" borderId="31" xfId="0" applyNumberFormat="1" applyFont="1" applyBorder="1" applyAlignment="1" applyProtection="1">
      <alignment horizontal="center" vertical="center" shrinkToFit="1"/>
      <protection locked="0"/>
    </xf>
    <xf numFmtId="179" fontId="55" fillId="0" borderId="23" xfId="0" applyNumberFormat="1" applyFont="1" applyBorder="1" applyAlignment="1" applyProtection="1">
      <alignment horizontal="center" vertical="center" shrinkToFit="1"/>
      <protection locked="0"/>
    </xf>
    <xf numFmtId="0" fontId="68" fillId="0" borderId="3" xfId="0" applyFont="1" applyBorder="1" applyAlignment="1" applyProtection="1">
      <alignment horizontal="center" vertical="center" shrinkToFit="1"/>
      <protection locked="0"/>
    </xf>
    <xf numFmtId="180" fontId="68" fillId="0" borderId="3" xfId="0" applyNumberFormat="1" applyFont="1" applyBorder="1" applyAlignment="1" applyProtection="1">
      <alignment horizontal="center" vertical="center" shrinkToFit="1"/>
      <protection locked="0"/>
    </xf>
    <xf numFmtId="0" fontId="68" fillId="0" borderId="8" xfId="0" applyFont="1" applyBorder="1" applyAlignment="1" applyProtection="1">
      <alignment horizontal="center" vertical="center" shrinkToFit="1"/>
      <protection locked="0"/>
    </xf>
    <xf numFmtId="180" fontId="68" fillId="0" borderId="8" xfId="0" applyNumberFormat="1" applyFont="1" applyBorder="1" applyAlignment="1" applyProtection="1">
      <alignment horizontal="center" vertical="center" shrinkToFit="1"/>
      <protection locked="0"/>
    </xf>
    <xf numFmtId="0" fontId="43" fillId="0" borderId="1" xfId="0" applyFont="1" applyBorder="1" applyAlignment="1" applyProtection="1">
      <alignment horizontal="center" vertical="center" shrinkToFit="1"/>
      <protection locked="0"/>
    </xf>
    <xf numFmtId="49" fontId="43" fillId="0" borderId="3" xfId="0" applyNumberFormat="1" applyFont="1" applyBorder="1" applyAlignment="1" applyProtection="1">
      <alignment horizontal="center" vertical="center" shrinkToFit="1"/>
      <protection locked="0"/>
    </xf>
    <xf numFmtId="49" fontId="51" fillId="0" borderId="20" xfId="0" applyNumberFormat="1" applyFont="1" applyBorder="1" applyAlignment="1" applyProtection="1">
      <alignment horizontal="center" vertical="center" wrapText="1"/>
      <protection locked="0"/>
    </xf>
    <xf numFmtId="49" fontId="41" fillId="0" borderId="2" xfId="0" applyNumberFormat="1" applyFont="1" applyBorder="1" applyAlignment="1" applyProtection="1">
      <alignment horizontal="center" vertical="center" wrapText="1"/>
      <protection locked="0"/>
    </xf>
    <xf numFmtId="49" fontId="34" fillId="0" borderId="2" xfId="0" applyNumberFormat="1" applyFont="1" applyBorder="1" applyAlignment="1" applyProtection="1">
      <alignment horizontal="center" vertical="center" shrinkToFit="1"/>
      <protection locked="0"/>
    </xf>
    <xf numFmtId="49" fontId="34" fillId="0" borderId="3" xfId="0" applyNumberFormat="1" applyFont="1" applyBorder="1" applyAlignment="1" applyProtection="1">
      <alignment horizontal="center" vertical="center" shrinkToFit="1"/>
      <protection locked="0"/>
    </xf>
    <xf numFmtId="49" fontId="34" fillId="0" borderId="5" xfId="0" applyNumberFormat="1" applyFont="1" applyBorder="1" applyAlignment="1" applyProtection="1">
      <alignment horizontal="center" vertical="center" shrinkToFit="1"/>
      <protection locked="0"/>
    </xf>
    <xf numFmtId="49" fontId="34" fillId="0" borderId="7" xfId="0" applyNumberFormat="1" applyFont="1" applyBorder="1" applyAlignment="1" applyProtection="1">
      <alignment horizontal="center" vertical="center" shrinkToFit="1"/>
      <protection locked="0"/>
    </xf>
    <xf numFmtId="49" fontId="34" fillId="0" borderId="29" xfId="0" applyNumberFormat="1" applyFont="1" applyBorder="1" applyAlignment="1" applyProtection="1">
      <alignment horizontal="center" vertical="center" shrinkToFit="1"/>
      <protection locked="0"/>
    </xf>
    <xf numFmtId="49" fontId="34" fillId="0" borderId="1" xfId="0" applyNumberFormat="1" applyFont="1" applyBorder="1" applyAlignment="1" applyProtection="1">
      <alignment horizontal="center" vertical="center" shrinkToFit="1"/>
      <protection locked="0"/>
    </xf>
    <xf numFmtId="49" fontId="50" fillId="0" borderId="44" xfId="0" applyNumberFormat="1" applyFont="1" applyBorder="1" applyAlignment="1" applyProtection="1">
      <alignment horizontal="center" vertical="center" shrinkToFit="1"/>
      <protection locked="0"/>
    </xf>
    <xf numFmtId="49" fontId="34" fillId="0" borderId="43" xfId="0" applyNumberFormat="1" applyFont="1" applyBorder="1" applyAlignment="1" applyProtection="1">
      <alignment horizontal="center" vertical="center" shrinkToFit="1"/>
      <protection locked="0"/>
    </xf>
    <xf numFmtId="49" fontId="34" fillId="0" borderId="35" xfId="0" applyNumberFormat="1" applyFont="1" applyBorder="1" applyAlignment="1" applyProtection="1">
      <alignment horizontal="center" vertical="center" shrinkToFit="1"/>
      <protection locked="0"/>
    </xf>
    <xf numFmtId="49" fontId="34" fillId="0" borderId="30" xfId="0" applyNumberFormat="1" applyFont="1" applyBorder="1" applyAlignment="1" applyProtection="1">
      <alignment horizontal="center" vertical="center" shrinkToFit="1"/>
      <protection locked="0"/>
    </xf>
    <xf numFmtId="49" fontId="43" fillId="0" borderId="33" xfId="0" applyNumberFormat="1" applyFont="1" applyBorder="1" applyAlignment="1" applyProtection="1">
      <alignment horizontal="center" vertical="center" shrinkToFit="1"/>
      <protection locked="0"/>
    </xf>
    <xf numFmtId="49" fontId="43" fillId="0" borderId="20" xfId="0" applyNumberFormat="1" applyFont="1" applyBorder="1" applyAlignment="1" applyProtection="1">
      <alignment horizontal="center" vertical="center" shrinkToFit="1"/>
      <protection locked="0"/>
    </xf>
    <xf numFmtId="49" fontId="43" fillId="0" borderId="29" xfId="0" applyNumberFormat="1" applyFont="1" applyBorder="1" applyAlignment="1" applyProtection="1">
      <alignment horizontal="center" vertical="center" shrinkToFit="1"/>
      <protection locked="0"/>
    </xf>
    <xf numFmtId="49" fontId="43" fillId="0" borderId="30" xfId="0" applyNumberFormat="1" applyFont="1" applyBorder="1" applyAlignment="1" applyProtection="1">
      <alignment horizontal="center" vertical="center" shrinkToFit="1"/>
      <protection locked="0"/>
    </xf>
    <xf numFmtId="49" fontId="34" fillId="0" borderId="33" xfId="0" applyNumberFormat="1" applyFont="1" applyBorder="1" applyAlignment="1" applyProtection="1">
      <alignment horizontal="center" vertical="center" shrinkToFit="1"/>
      <protection locked="0"/>
    </xf>
    <xf numFmtId="49" fontId="43" fillId="0" borderId="8" xfId="0" applyNumberFormat="1" applyFont="1" applyBorder="1" applyAlignment="1" applyProtection="1">
      <alignment horizontal="center" vertical="center" shrinkToFit="1"/>
      <protection locked="0"/>
    </xf>
    <xf numFmtId="49" fontId="43" fillId="0" borderId="9" xfId="0" applyNumberFormat="1" applyFont="1" applyBorder="1" applyAlignment="1" applyProtection="1">
      <alignment horizontal="center" vertical="center" shrinkToFit="1"/>
      <protection locked="0"/>
    </xf>
    <xf numFmtId="49" fontId="57" fillId="0" borderId="44" xfId="0" applyNumberFormat="1" applyFont="1" applyBorder="1" applyAlignment="1" applyProtection="1">
      <alignment horizontal="center" vertical="center" shrinkToFit="1"/>
      <protection locked="0"/>
    </xf>
    <xf numFmtId="49" fontId="51" fillId="0" borderId="8" xfId="0" applyNumberFormat="1" applyFont="1" applyBorder="1" applyAlignment="1" applyProtection="1">
      <alignment horizontal="center" vertical="center" shrinkToFit="1"/>
      <protection locked="0"/>
    </xf>
    <xf numFmtId="49" fontId="51" fillId="0" borderId="20" xfId="0" applyNumberFormat="1" applyFont="1" applyBorder="1" applyAlignment="1" applyProtection="1">
      <alignment horizontal="center" vertical="center" shrinkToFit="1"/>
      <protection locked="0"/>
    </xf>
    <xf numFmtId="49" fontId="51" fillId="0" borderId="29" xfId="0" applyNumberFormat="1" applyFont="1" applyBorder="1" applyAlignment="1" applyProtection="1">
      <alignment horizontal="center" vertical="center" shrinkToFit="1"/>
      <protection locked="0"/>
    </xf>
    <xf numFmtId="49" fontId="51" fillId="0" borderId="9" xfId="0" applyNumberFormat="1" applyFont="1" applyBorder="1" applyAlignment="1" applyProtection="1">
      <alignment horizontal="center" vertical="center" shrinkToFit="1"/>
      <protection locked="0"/>
    </xf>
    <xf numFmtId="49" fontId="39" fillId="0" borderId="20" xfId="0" applyNumberFormat="1" applyFont="1" applyBorder="1" applyAlignment="1" applyProtection="1">
      <alignment horizontal="center" vertical="center" wrapText="1" shrinkToFit="1"/>
      <protection locked="0"/>
    </xf>
    <xf numFmtId="179" fontId="55" fillId="0" borderId="20" xfId="0" applyNumberFormat="1" applyFont="1" applyBorder="1" applyAlignment="1" applyProtection="1">
      <alignment horizontal="center" vertical="center" shrinkToFit="1"/>
      <protection locked="0"/>
    </xf>
    <xf numFmtId="0" fontId="55" fillId="34" borderId="20" xfId="0" applyFont="1" applyFill="1" applyBorder="1" applyAlignment="1" applyProtection="1">
      <alignment horizontal="center" vertical="center" shrinkToFit="1"/>
      <protection locked="0"/>
    </xf>
    <xf numFmtId="0" fontId="55" fillId="34" borderId="23" xfId="0" applyFont="1" applyFill="1" applyBorder="1" applyAlignment="1" applyProtection="1">
      <alignment horizontal="center" vertical="center" shrinkToFit="1"/>
      <protection locked="0"/>
    </xf>
    <xf numFmtId="49" fontId="34" fillId="0" borderId="6" xfId="0" applyNumberFormat="1" applyFont="1" applyBorder="1" applyAlignment="1" applyProtection="1">
      <alignment horizontal="center" vertical="center" shrinkToFit="1"/>
      <protection locked="0"/>
    </xf>
    <xf numFmtId="49" fontId="43" fillId="0" borderId="1" xfId="0" applyNumberFormat="1" applyFont="1" applyBorder="1" applyAlignment="1" applyProtection="1">
      <alignment horizontal="center" vertical="center" shrinkToFit="1"/>
      <protection locked="0"/>
    </xf>
    <xf numFmtId="49" fontId="43" fillId="0" borderId="44" xfId="0" applyNumberFormat="1" applyFont="1" applyBorder="1" applyAlignment="1" applyProtection="1">
      <alignment horizontal="center" vertical="center" shrinkToFit="1"/>
      <protection locked="0"/>
    </xf>
    <xf numFmtId="49" fontId="34" fillId="0" borderId="39" xfId="0" applyNumberFormat="1" applyFont="1" applyBorder="1" applyAlignment="1" applyProtection="1">
      <alignment horizontal="center" vertical="center" shrinkToFit="1"/>
      <protection locked="0"/>
    </xf>
    <xf numFmtId="49" fontId="51" fillId="0" borderId="23" xfId="0" applyNumberFormat="1" applyFont="1" applyBorder="1" applyAlignment="1" applyProtection="1">
      <alignment horizontal="center" vertical="center" shrinkToFit="1"/>
      <protection locked="0"/>
    </xf>
    <xf numFmtId="0" fontId="34" fillId="0" borderId="8" xfId="0" applyFont="1" applyBorder="1" applyAlignment="1" applyProtection="1">
      <alignment horizontal="center" vertical="center" shrinkToFit="1"/>
      <protection locked="0"/>
    </xf>
    <xf numFmtId="49" fontId="34" fillId="0" borderId="28" xfId="0" applyNumberFormat="1" applyFont="1" applyBorder="1" applyAlignment="1" applyProtection="1">
      <alignment horizontal="center" vertical="center" shrinkToFit="1"/>
      <protection locked="0"/>
    </xf>
    <xf numFmtId="49" fontId="34" fillId="0" borderId="31" xfId="0" applyNumberFormat="1" applyFont="1" applyBorder="1" applyAlignment="1" applyProtection="1">
      <alignment horizontal="center" vertical="center" shrinkToFit="1"/>
      <protection locked="0"/>
    </xf>
    <xf numFmtId="49" fontId="34" fillId="0" borderId="27" xfId="0" applyNumberFormat="1" applyFont="1" applyBorder="1" applyAlignment="1" applyProtection="1">
      <alignment horizontal="center" vertical="center" shrinkToFit="1"/>
      <protection locked="0"/>
    </xf>
    <xf numFmtId="57" fontId="50" fillId="0" borderId="8" xfId="0" applyNumberFormat="1" applyFont="1" applyBorder="1" applyAlignment="1" applyProtection="1">
      <alignment horizontal="center" vertical="center" shrinkToFit="1"/>
      <protection locked="0"/>
    </xf>
    <xf numFmtId="57" fontId="50" fillId="0" borderId="41" xfId="0" applyNumberFormat="1" applyFont="1" applyBorder="1" applyAlignment="1" applyProtection="1">
      <alignment horizontal="center" vertical="center" shrinkToFit="1"/>
      <protection locked="0"/>
    </xf>
    <xf numFmtId="57" fontId="50" fillId="0" borderId="3" xfId="0" applyNumberFormat="1" applyFont="1" applyBorder="1" applyAlignment="1" applyProtection="1">
      <alignment horizontal="center" vertical="center" shrinkToFit="1"/>
      <protection locked="0"/>
    </xf>
    <xf numFmtId="49" fontId="43" fillId="0" borderId="23" xfId="0" applyNumberFormat="1" applyFont="1" applyBorder="1" applyAlignment="1" applyProtection="1">
      <alignment horizontal="center" vertical="center" shrinkToFit="1"/>
      <protection locked="0"/>
    </xf>
    <xf numFmtId="57" fontId="49" fillId="0" borderId="8" xfId="0" applyNumberFormat="1" applyFont="1" applyBorder="1" applyAlignment="1" applyProtection="1">
      <alignment horizontal="center" vertical="center" shrinkToFit="1"/>
      <protection locked="0"/>
    </xf>
    <xf numFmtId="57" fontId="57" fillId="0" borderId="46" xfId="0" applyNumberFormat="1" applyFont="1" applyBorder="1" applyAlignment="1" applyProtection="1">
      <alignment horizontal="center" vertical="center" shrinkToFit="1"/>
      <protection locked="0"/>
    </xf>
    <xf numFmtId="49" fontId="34" fillId="0" borderId="38" xfId="0" applyNumberFormat="1" applyFont="1" applyBorder="1" applyAlignment="1" applyProtection="1">
      <alignment horizontal="center" vertical="center" shrinkToFit="1"/>
      <protection locked="0"/>
    </xf>
    <xf numFmtId="0" fontId="34" fillId="0" borderId="28" xfId="0" applyFont="1" applyBorder="1" applyAlignment="1" applyProtection="1">
      <alignment horizontal="center" vertical="center" shrinkToFit="1"/>
      <protection locked="0"/>
    </xf>
    <xf numFmtId="0" fontId="43" fillId="0" borderId="28" xfId="0" applyFont="1" applyBorder="1" applyAlignment="1" applyProtection="1">
      <alignment horizontal="center" vertical="center" shrinkToFit="1"/>
      <protection locked="0"/>
    </xf>
    <xf numFmtId="57" fontId="68" fillId="0" borderId="46" xfId="0" applyNumberFormat="1" applyFont="1" applyBorder="1" applyAlignment="1" applyProtection="1">
      <alignment horizontal="center" vertical="center" shrinkToFit="1"/>
      <protection locked="0"/>
    </xf>
    <xf numFmtId="57" fontId="68" fillId="0" borderId="48" xfId="0" applyNumberFormat="1" applyFont="1" applyBorder="1" applyAlignment="1" applyProtection="1">
      <alignment horizontal="center" vertical="center" shrinkToFit="1"/>
      <protection locked="0"/>
    </xf>
    <xf numFmtId="57" fontId="43" fillId="0" borderId="3" xfId="0" applyNumberFormat="1" applyFont="1" applyBorder="1" applyAlignment="1" applyProtection="1">
      <alignment horizontal="center" vertical="center" shrinkToFit="1"/>
      <protection locked="0"/>
    </xf>
    <xf numFmtId="57" fontId="43" fillId="0" borderId="46" xfId="0" applyNumberFormat="1" applyFont="1" applyBorder="1" applyAlignment="1" applyProtection="1">
      <alignment horizontal="center" vertical="center" shrinkToFit="1"/>
      <protection locked="0"/>
    </xf>
    <xf numFmtId="0" fontId="34" fillId="35" borderId="2" xfId="0" applyFont="1" applyFill="1" applyBorder="1" applyAlignment="1">
      <alignment horizontal="center" vertical="center"/>
    </xf>
    <xf numFmtId="0" fontId="42" fillId="35" borderId="2" xfId="0" applyFont="1" applyFill="1" applyBorder="1" applyAlignment="1">
      <alignment horizontal="distributed" vertical="center" shrinkToFit="1"/>
    </xf>
    <xf numFmtId="0" fontId="34" fillId="35" borderId="2" xfId="0" applyFont="1" applyFill="1" applyBorder="1" applyAlignment="1">
      <alignment horizontal="center" vertical="center" shrinkToFit="1"/>
    </xf>
    <xf numFmtId="176" fontId="43" fillId="35" borderId="8" xfId="0" applyNumberFormat="1" applyFont="1" applyFill="1" applyBorder="1" applyAlignment="1">
      <alignment horizontal="center" vertical="center" wrapText="1"/>
    </xf>
    <xf numFmtId="0" fontId="60" fillId="35" borderId="8" xfId="0" applyFont="1" applyFill="1" applyBorder="1" applyAlignment="1">
      <alignment horizontal="left" vertical="center" shrinkToFit="1"/>
    </xf>
    <xf numFmtId="0" fontId="43" fillId="35" borderId="8" xfId="0" applyFont="1" applyFill="1" applyBorder="1" applyAlignment="1">
      <alignment horizontal="left" vertical="center" shrinkToFit="1"/>
    </xf>
    <xf numFmtId="177" fontId="46" fillId="35" borderId="8" xfId="0" applyNumberFormat="1" applyFont="1" applyFill="1" applyBorder="1" applyAlignment="1">
      <alignment horizontal="center" vertical="center" shrinkToFit="1"/>
    </xf>
    <xf numFmtId="176" fontId="43" fillId="35" borderId="20" xfId="0" applyNumberFormat="1" applyFont="1" applyFill="1" applyBorder="1" applyAlignment="1">
      <alignment horizontal="center" vertical="center" wrapText="1"/>
    </xf>
    <xf numFmtId="0" fontId="60" fillId="35" borderId="20" xfId="0" applyFont="1" applyFill="1" applyBorder="1" applyAlignment="1">
      <alignment horizontal="left" vertical="center" shrinkToFit="1"/>
    </xf>
    <xf numFmtId="0" fontId="43" fillId="35" borderId="20" xfId="0" applyFont="1" applyFill="1" applyBorder="1" applyAlignment="1">
      <alignment horizontal="left" vertical="center" shrinkToFit="1"/>
    </xf>
    <xf numFmtId="177" fontId="46" fillId="35" borderId="20" xfId="0" applyNumberFormat="1" applyFont="1" applyFill="1" applyBorder="1" applyAlignment="1">
      <alignment horizontal="center" vertical="center" shrinkToFit="1"/>
    </xf>
    <xf numFmtId="176" fontId="43" fillId="35" borderId="23" xfId="0" applyNumberFormat="1" applyFont="1" applyFill="1" applyBorder="1" applyAlignment="1">
      <alignment horizontal="center" vertical="center" wrapText="1"/>
    </xf>
    <xf numFmtId="0" fontId="60" fillId="35" borderId="23" xfId="0" applyFont="1" applyFill="1" applyBorder="1" applyAlignment="1">
      <alignment horizontal="left" vertical="center" shrinkToFit="1"/>
    </xf>
    <xf numFmtId="0" fontId="43" fillId="35" borderId="23" xfId="0" applyFont="1" applyFill="1" applyBorder="1" applyAlignment="1">
      <alignment horizontal="left" vertical="center" shrinkToFit="1"/>
    </xf>
    <xf numFmtId="177" fontId="46" fillId="35" borderId="23" xfId="0" applyNumberFormat="1" applyFont="1" applyFill="1" applyBorder="1" applyAlignment="1">
      <alignment horizontal="center" vertical="center" shrinkToFit="1"/>
    </xf>
    <xf numFmtId="0" fontId="60" fillId="35" borderId="25" xfId="0" applyFont="1" applyFill="1" applyBorder="1" applyAlignment="1">
      <alignment horizontal="left" vertical="center" shrinkToFit="1"/>
    </xf>
    <xf numFmtId="0" fontId="43" fillId="35" borderId="25" xfId="0" applyFont="1" applyFill="1" applyBorder="1" applyAlignment="1">
      <alignment horizontal="left" vertical="center" shrinkToFit="1"/>
    </xf>
    <xf numFmtId="176" fontId="43" fillId="35" borderId="9" xfId="0" applyNumberFormat="1" applyFont="1" applyFill="1" applyBorder="1" applyAlignment="1">
      <alignment horizontal="center" vertical="center" wrapText="1"/>
    </xf>
    <xf numFmtId="0" fontId="60" fillId="35" borderId="9" xfId="0" applyFont="1" applyFill="1" applyBorder="1" applyAlignment="1">
      <alignment horizontal="left" vertical="center" shrinkToFit="1"/>
    </xf>
    <xf numFmtId="0" fontId="43" fillId="35" borderId="9" xfId="0" applyFont="1" applyFill="1" applyBorder="1" applyAlignment="1">
      <alignment horizontal="left" vertical="center" shrinkToFit="1"/>
    </xf>
    <xf numFmtId="177" fontId="46" fillId="35" borderId="9" xfId="0" applyNumberFormat="1" applyFont="1" applyFill="1" applyBorder="1" applyAlignment="1">
      <alignment horizontal="center" vertical="center" shrinkToFit="1"/>
    </xf>
    <xf numFmtId="0" fontId="34" fillId="35" borderId="8" xfId="0" applyFont="1" applyFill="1" applyBorder="1" applyAlignment="1">
      <alignment horizontal="left" vertical="center" wrapText="1"/>
    </xf>
    <xf numFmtId="177" fontId="44" fillId="35" borderId="22" xfId="0" applyNumberFormat="1" applyFont="1" applyFill="1" applyBorder="1" applyAlignment="1">
      <alignment horizontal="center" vertical="center" shrinkToFit="1"/>
    </xf>
    <xf numFmtId="177" fontId="44" fillId="35" borderId="8" xfId="0" applyNumberFormat="1" applyFont="1" applyFill="1" applyBorder="1" applyAlignment="1">
      <alignment horizontal="center" vertical="center" shrinkToFit="1"/>
    </xf>
    <xf numFmtId="0" fontId="34" fillId="35" borderId="20" xfId="0" applyFont="1" applyFill="1" applyBorder="1" applyAlignment="1">
      <alignment horizontal="left" vertical="center" wrapText="1"/>
    </xf>
    <xf numFmtId="177" fontId="44" fillId="35" borderId="21" xfId="0" applyNumberFormat="1" applyFont="1" applyFill="1" applyBorder="1" applyAlignment="1">
      <alignment horizontal="center" vertical="center" shrinkToFit="1"/>
    </xf>
    <xf numFmtId="177" fontId="44" fillId="35" borderId="20" xfId="0" applyNumberFormat="1" applyFont="1" applyFill="1" applyBorder="1" applyAlignment="1">
      <alignment horizontal="center" vertical="center" shrinkToFit="1"/>
    </xf>
    <xf numFmtId="176" fontId="34" fillId="35" borderId="9" xfId="0" applyNumberFormat="1" applyFont="1" applyFill="1" applyBorder="1" applyAlignment="1">
      <alignment horizontal="center" vertical="center" wrapText="1"/>
    </xf>
    <xf numFmtId="0" fontId="34" fillId="35" borderId="9" xfId="0" applyFont="1" applyFill="1" applyBorder="1" applyAlignment="1">
      <alignment horizontal="left" vertical="center" wrapText="1"/>
    </xf>
    <xf numFmtId="177" fontId="44" fillId="35" borderId="4" xfId="0" applyNumberFormat="1" applyFont="1" applyFill="1" applyBorder="1" applyAlignment="1">
      <alignment horizontal="center" vertical="center" shrinkToFit="1"/>
    </xf>
    <xf numFmtId="177" fontId="44" fillId="35" borderId="9" xfId="0" applyNumberFormat="1" applyFont="1" applyFill="1" applyBorder="1" applyAlignment="1">
      <alignment horizontal="center" vertical="center" shrinkToFit="1"/>
    </xf>
    <xf numFmtId="176" fontId="44" fillId="35" borderId="2" xfId="0" applyNumberFormat="1" applyFont="1" applyFill="1" applyBorder="1" applyAlignment="1" applyProtection="1">
      <alignment horizontal="center" vertical="center" shrinkToFit="1"/>
      <protection locked="0"/>
    </xf>
    <xf numFmtId="0" fontId="60" fillId="35" borderId="2" xfId="0" applyFont="1" applyFill="1" applyBorder="1" applyAlignment="1">
      <alignment horizontal="left" vertical="center" shrinkToFit="1"/>
    </xf>
    <xf numFmtId="0" fontId="44" fillId="35" borderId="2" xfId="0" applyFont="1" applyFill="1" applyBorder="1" applyAlignment="1" applyProtection="1">
      <alignment horizontal="left" vertical="center" wrapText="1"/>
      <protection locked="0"/>
    </xf>
    <xf numFmtId="177" fontId="44" fillId="35" borderId="2" xfId="0" applyNumberFormat="1" applyFont="1" applyFill="1" applyBorder="1" applyAlignment="1" applyProtection="1">
      <alignment horizontal="center" vertical="center" shrinkToFit="1"/>
      <protection locked="0"/>
    </xf>
    <xf numFmtId="178" fontId="46" fillId="35" borderId="8" xfId="0" applyNumberFormat="1" applyFont="1" applyFill="1" applyBorder="1" applyAlignment="1">
      <alignment horizontal="center" vertical="center" shrinkToFit="1"/>
    </xf>
    <xf numFmtId="178" fontId="46" fillId="35" borderId="20" xfId="0" applyNumberFormat="1" applyFont="1" applyFill="1" applyBorder="1" applyAlignment="1">
      <alignment horizontal="center" vertical="center" shrinkToFit="1"/>
    </xf>
    <xf numFmtId="178" fontId="46" fillId="35" borderId="23" xfId="0" applyNumberFormat="1" applyFont="1" applyFill="1" applyBorder="1" applyAlignment="1">
      <alignment horizontal="center" vertical="center" shrinkToFit="1"/>
    </xf>
    <xf numFmtId="176" fontId="34" fillId="35" borderId="25" xfId="0" applyNumberFormat="1" applyFont="1" applyFill="1" applyBorder="1" applyAlignment="1">
      <alignment horizontal="center" vertical="center" wrapText="1"/>
    </xf>
    <xf numFmtId="0" fontId="34" fillId="35" borderId="25" xfId="0" applyFont="1" applyFill="1" applyBorder="1" applyAlignment="1">
      <alignment horizontal="left" vertical="center" wrapText="1"/>
    </xf>
    <xf numFmtId="0" fontId="34" fillId="35" borderId="23" xfId="0" applyFont="1" applyFill="1" applyBorder="1" applyAlignment="1">
      <alignment horizontal="left" vertical="center" wrapText="1"/>
    </xf>
    <xf numFmtId="176" fontId="34" fillId="35" borderId="3" xfId="0" applyNumberFormat="1" applyFont="1" applyFill="1" applyBorder="1" applyAlignment="1">
      <alignment horizontal="center" vertical="center" wrapText="1"/>
    </xf>
    <xf numFmtId="0" fontId="60" fillId="35" borderId="3" xfId="0" applyFont="1" applyFill="1" applyBorder="1" applyAlignment="1">
      <alignment horizontal="left" vertical="center" shrinkToFit="1"/>
    </xf>
    <xf numFmtId="0" fontId="34" fillId="35" borderId="3" xfId="0" applyFont="1" applyFill="1" applyBorder="1" applyAlignment="1">
      <alignment horizontal="left" vertical="center" wrapText="1"/>
    </xf>
    <xf numFmtId="177" fontId="44" fillId="35" borderId="19" xfId="0" applyNumberFormat="1" applyFont="1" applyFill="1" applyBorder="1" applyAlignment="1">
      <alignment horizontal="center" vertical="center" shrinkToFit="1"/>
    </xf>
    <xf numFmtId="177" fontId="44" fillId="35" borderId="3" xfId="0" applyNumberFormat="1" applyFont="1" applyFill="1" applyBorder="1" applyAlignment="1">
      <alignment horizontal="center" vertical="center" shrinkToFit="1"/>
    </xf>
    <xf numFmtId="178" fontId="44" fillId="35" borderId="9" xfId="0" applyNumberFormat="1" applyFont="1" applyFill="1" applyBorder="1" applyAlignment="1">
      <alignment horizontal="center" vertical="center" shrinkToFit="1"/>
    </xf>
    <xf numFmtId="176" fontId="43" fillId="35" borderId="3" xfId="0" applyNumberFormat="1" applyFont="1" applyFill="1" applyBorder="1" applyAlignment="1">
      <alignment horizontal="center" vertical="center" wrapText="1"/>
    </xf>
    <xf numFmtId="0" fontId="43" fillId="35" borderId="3" xfId="0" applyFont="1" applyFill="1" applyBorder="1" applyAlignment="1">
      <alignment horizontal="left" vertical="center" shrinkToFit="1"/>
    </xf>
    <xf numFmtId="177" fontId="46" fillId="35" borderId="3" xfId="0" applyNumberFormat="1" applyFont="1" applyFill="1" applyBorder="1" applyAlignment="1">
      <alignment horizontal="center" vertical="center" shrinkToFit="1"/>
    </xf>
    <xf numFmtId="176" fontId="34" fillId="35" borderId="25" xfId="0" applyNumberFormat="1" applyFont="1" applyFill="1" applyBorder="1" applyAlignment="1" applyProtection="1">
      <alignment horizontal="center" vertical="center" shrinkToFit="1"/>
      <protection locked="0"/>
    </xf>
    <xf numFmtId="0" fontId="44" fillId="35" borderId="25" xfId="0" applyFont="1" applyFill="1" applyBorder="1" applyAlignment="1" applyProtection="1">
      <alignment horizontal="left" vertical="center" wrapText="1"/>
      <protection locked="0"/>
    </xf>
    <xf numFmtId="177" fontId="44" fillId="35" borderId="25" xfId="0" applyNumberFormat="1" applyFont="1" applyFill="1" applyBorder="1" applyAlignment="1" applyProtection="1">
      <alignment horizontal="center" vertical="center" shrinkToFit="1"/>
      <protection locked="0"/>
    </xf>
    <xf numFmtId="178" fontId="46" fillId="35" borderId="3" xfId="0" applyNumberFormat="1" applyFont="1" applyFill="1" applyBorder="1" applyAlignment="1">
      <alignment horizontal="center" vertical="center" shrinkToFit="1"/>
    </xf>
    <xf numFmtId="176" fontId="34" fillId="35" borderId="35" xfId="0" applyNumberFormat="1" applyFont="1" applyFill="1" applyBorder="1" applyAlignment="1">
      <alignment horizontal="center" vertical="center" wrapText="1"/>
    </xf>
    <xf numFmtId="178" fontId="44" fillId="35" borderId="35" xfId="0" applyNumberFormat="1" applyFont="1" applyFill="1" applyBorder="1" applyAlignment="1">
      <alignment horizontal="center" vertical="center" shrinkToFit="1"/>
    </xf>
    <xf numFmtId="0" fontId="34" fillId="35" borderId="29" xfId="0" applyFont="1" applyFill="1" applyBorder="1" applyAlignment="1">
      <alignment horizontal="left" vertical="center" wrapText="1"/>
    </xf>
    <xf numFmtId="176" fontId="34" fillId="35" borderId="2" xfId="0" applyNumberFormat="1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left" vertical="center" shrinkToFit="1"/>
    </xf>
    <xf numFmtId="0" fontId="34" fillId="35" borderId="9" xfId="0" applyFont="1" applyFill="1" applyBorder="1" applyAlignment="1">
      <alignment horizontal="left" vertical="center" shrinkToFit="1"/>
    </xf>
    <xf numFmtId="176" fontId="34" fillId="35" borderId="33" xfId="0" applyNumberFormat="1" applyFont="1" applyFill="1" applyBorder="1" applyAlignment="1">
      <alignment horizontal="center" vertical="center" wrapText="1"/>
    </xf>
    <xf numFmtId="0" fontId="60" fillId="35" borderId="33" xfId="0" applyFont="1" applyFill="1" applyBorder="1" applyAlignment="1">
      <alignment horizontal="left" vertical="center" shrinkToFit="1"/>
    </xf>
    <xf numFmtId="0" fontId="60" fillId="35" borderId="8" xfId="0" applyFont="1" applyFill="1" applyBorder="1" applyAlignment="1">
      <alignment horizontal="distributed" vertical="center" shrinkToFit="1"/>
    </xf>
    <xf numFmtId="0" fontId="43" fillId="35" borderId="8" xfId="0" applyFont="1" applyFill="1" applyBorder="1" applyAlignment="1">
      <alignment horizontal="center" vertical="center" shrinkToFit="1"/>
    </xf>
    <xf numFmtId="0" fontId="43" fillId="35" borderId="20" xfId="0" applyFont="1" applyFill="1" applyBorder="1" applyAlignment="1">
      <alignment horizontal="left" vertical="center" wrapText="1"/>
    </xf>
    <xf numFmtId="177" fontId="44" fillId="35" borderId="23" xfId="0" applyNumberFormat="1" applyFont="1" applyFill="1" applyBorder="1" applyAlignment="1">
      <alignment horizontal="center" vertical="center" shrinkToFit="1"/>
    </xf>
    <xf numFmtId="0" fontId="43" fillId="35" borderId="23" xfId="0" applyFont="1" applyFill="1" applyBorder="1" applyAlignment="1">
      <alignment horizontal="left" vertical="center" wrapText="1"/>
    </xf>
    <xf numFmtId="0" fontId="34" fillId="35" borderId="3" xfId="0" applyFont="1" applyFill="1" applyBorder="1" applyAlignment="1">
      <alignment horizontal="left" vertical="center" shrinkToFit="1"/>
    </xf>
    <xf numFmtId="0" fontId="34" fillId="35" borderId="25" xfId="0" applyFont="1" applyFill="1" applyBorder="1" applyAlignment="1" applyProtection="1">
      <alignment horizontal="center" vertical="center" shrinkToFit="1"/>
      <protection locked="0"/>
    </xf>
    <xf numFmtId="0" fontId="34" fillId="35" borderId="20" xfId="0" applyFont="1" applyFill="1" applyBorder="1" applyAlignment="1" applyProtection="1">
      <alignment horizontal="center" vertical="center" shrinkToFit="1"/>
      <protection locked="0"/>
    </xf>
    <xf numFmtId="177" fontId="44" fillId="35" borderId="20" xfId="0" applyNumberFormat="1" applyFont="1" applyFill="1" applyBorder="1" applyAlignment="1" applyProtection="1">
      <alignment horizontal="center" vertical="center" shrinkToFit="1"/>
      <protection locked="0"/>
    </xf>
    <xf numFmtId="0" fontId="34" fillId="35" borderId="23" xfId="0" applyFont="1" applyFill="1" applyBorder="1" applyAlignment="1" applyProtection="1">
      <alignment horizontal="center" vertical="center" shrinkToFit="1"/>
      <protection locked="0"/>
    </xf>
    <xf numFmtId="0" fontId="44" fillId="35" borderId="23" xfId="0" applyFont="1" applyFill="1" applyBorder="1" applyAlignment="1" applyProtection="1">
      <alignment horizontal="left" vertical="center" wrapText="1"/>
      <protection locked="0"/>
    </xf>
    <xf numFmtId="177" fontId="44" fillId="35" borderId="23" xfId="0" applyNumberFormat="1" applyFont="1" applyFill="1" applyBorder="1" applyAlignment="1" applyProtection="1">
      <alignment horizontal="center" vertical="center" shrinkToFit="1"/>
      <protection locked="0"/>
    </xf>
    <xf numFmtId="176" fontId="51" fillId="35" borderId="8" xfId="0" applyNumberFormat="1" applyFont="1" applyFill="1" applyBorder="1" applyAlignment="1">
      <alignment horizontal="center" vertical="center" wrapText="1"/>
    </xf>
    <xf numFmtId="0" fontId="62" fillId="35" borderId="8" xfId="0" applyFont="1" applyFill="1" applyBorder="1" applyAlignment="1">
      <alignment horizontal="left" vertical="center" shrinkToFit="1"/>
    </xf>
    <xf numFmtId="0" fontId="51" fillId="35" borderId="8" xfId="0" applyFont="1" applyFill="1" applyBorder="1" applyAlignment="1">
      <alignment horizontal="left" vertical="center" shrinkToFit="1"/>
    </xf>
    <xf numFmtId="178" fontId="53" fillId="35" borderId="8" xfId="0" applyNumberFormat="1" applyFont="1" applyFill="1" applyBorder="1" applyAlignment="1">
      <alignment horizontal="center" vertical="center" shrinkToFit="1"/>
    </xf>
    <xf numFmtId="176" fontId="51" fillId="35" borderId="23" xfId="0" applyNumberFormat="1" applyFont="1" applyFill="1" applyBorder="1" applyAlignment="1">
      <alignment horizontal="center" vertical="center" wrapText="1"/>
    </xf>
    <xf numFmtId="0" fontId="62" fillId="35" borderId="23" xfId="0" applyFont="1" applyFill="1" applyBorder="1" applyAlignment="1">
      <alignment horizontal="left" vertical="center" shrinkToFit="1"/>
    </xf>
    <xf numFmtId="178" fontId="53" fillId="35" borderId="23" xfId="0" applyNumberFormat="1" applyFont="1" applyFill="1" applyBorder="1" applyAlignment="1">
      <alignment horizontal="center" vertical="center" shrinkToFit="1"/>
    </xf>
    <xf numFmtId="0" fontId="51" fillId="35" borderId="20" xfId="0" applyFont="1" applyFill="1" applyBorder="1" applyAlignment="1">
      <alignment horizontal="left" vertical="center" wrapText="1"/>
    </xf>
    <xf numFmtId="176" fontId="51" fillId="35" borderId="9" xfId="0" applyNumberFormat="1" applyFont="1" applyFill="1" applyBorder="1" applyAlignment="1">
      <alignment horizontal="center" vertical="center" wrapText="1"/>
    </xf>
    <xf numFmtId="0" fontId="62" fillId="35" borderId="9" xfId="0" applyFont="1" applyFill="1" applyBorder="1" applyAlignment="1">
      <alignment horizontal="left" vertical="center" shrinkToFit="1"/>
    </xf>
    <xf numFmtId="176" fontId="34" fillId="35" borderId="28" xfId="0" applyNumberFormat="1" applyFont="1" applyFill="1" applyBorder="1" applyAlignment="1">
      <alignment horizontal="center" vertical="center" wrapText="1"/>
    </xf>
    <xf numFmtId="0" fontId="34" fillId="35" borderId="29" xfId="0" applyFont="1" applyFill="1" applyBorder="1" applyAlignment="1">
      <alignment horizontal="left" vertical="center" shrinkToFit="1"/>
    </xf>
    <xf numFmtId="0" fontId="34" fillId="35" borderId="28" xfId="0" applyFont="1" applyFill="1" applyBorder="1" applyAlignment="1">
      <alignment vertical="center" shrinkToFit="1"/>
    </xf>
    <xf numFmtId="0" fontId="34" fillId="35" borderId="31" xfId="0" applyFont="1" applyFill="1" applyBorder="1" applyAlignment="1" applyProtection="1">
      <alignment horizontal="center" vertical="center" shrinkToFit="1"/>
      <protection locked="0"/>
    </xf>
    <xf numFmtId="0" fontId="44" fillId="35" borderId="31" xfId="0" applyFont="1" applyFill="1" applyBorder="1" applyAlignment="1" applyProtection="1">
      <alignment horizontal="left" vertical="center" wrapText="1"/>
      <protection locked="0"/>
    </xf>
    <xf numFmtId="0" fontId="34" fillId="35" borderId="26" xfId="0" applyFont="1" applyFill="1" applyBorder="1" applyAlignment="1" applyProtection="1">
      <alignment horizontal="center" vertical="center" shrinkToFit="1"/>
      <protection locked="0"/>
    </xf>
    <xf numFmtId="177" fontId="44" fillId="35" borderId="26" xfId="0" applyNumberFormat="1" applyFont="1" applyFill="1" applyBorder="1" applyAlignment="1" applyProtection="1">
      <alignment horizontal="center" vertical="center" shrinkToFit="1"/>
      <protection locked="0"/>
    </xf>
    <xf numFmtId="0" fontId="42" fillId="35" borderId="9" xfId="0" applyFont="1" applyFill="1" applyBorder="1" applyAlignment="1">
      <alignment horizontal="left" vertical="center" shrinkToFit="1"/>
    </xf>
    <xf numFmtId="0" fontId="42" fillId="35" borderId="8" xfId="0" applyFont="1" applyFill="1" applyBorder="1" applyAlignment="1">
      <alignment horizontal="left" vertical="center" shrinkToFit="1"/>
    </xf>
    <xf numFmtId="0" fontId="42" fillId="35" borderId="35" xfId="0" applyFont="1" applyFill="1" applyBorder="1" applyAlignment="1">
      <alignment horizontal="left" vertical="center" shrinkToFit="1"/>
    </xf>
    <xf numFmtId="178" fontId="44" fillId="35" borderId="25" xfId="0" applyNumberFormat="1" applyFont="1" applyFill="1" applyBorder="1" applyAlignment="1">
      <alignment horizontal="center" vertical="center" shrinkToFit="1"/>
    </xf>
    <xf numFmtId="0" fontId="43" fillId="35" borderId="9" xfId="0" applyFont="1" applyFill="1" applyBorder="1" applyAlignment="1">
      <alignment horizontal="left" vertical="center" wrapText="1"/>
    </xf>
    <xf numFmtId="0" fontId="61" fillId="35" borderId="8" xfId="0" applyFont="1" applyFill="1" applyBorder="1" applyAlignment="1">
      <alignment horizontal="left" vertical="center" shrinkToFit="1"/>
    </xf>
    <xf numFmtId="0" fontId="61" fillId="35" borderId="20" xfId="0" applyFont="1" applyFill="1" applyBorder="1" applyAlignment="1">
      <alignment horizontal="left" vertical="center" shrinkToFit="1"/>
    </xf>
    <xf numFmtId="0" fontId="61" fillId="35" borderId="23" xfId="0" applyFont="1" applyFill="1" applyBorder="1" applyAlignment="1">
      <alignment horizontal="left" vertical="center" shrinkToFit="1"/>
    </xf>
    <xf numFmtId="0" fontId="61" fillId="35" borderId="9" xfId="0" applyFont="1" applyFill="1" applyBorder="1" applyAlignment="1">
      <alignment horizontal="left" vertical="center" shrinkToFit="1"/>
    </xf>
    <xf numFmtId="0" fontId="34" fillId="0" borderId="0" xfId="0" applyFont="1" applyAlignment="1" applyProtection="1">
      <alignment horizontal="center" vertical="center" shrinkToFit="1"/>
      <protection locked="0"/>
    </xf>
    <xf numFmtId="0" fontId="42" fillId="35" borderId="2" xfId="0" applyFont="1" applyFill="1" applyBorder="1" applyAlignment="1">
      <alignment horizontal="center" vertical="center" shrinkToFit="1"/>
    </xf>
    <xf numFmtId="0" fontId="42" fillId="35" borderId="8" xfId="0" applyFont="1" applyFill="1" applyBorder="1" applyAlignment="1">
      <alignment horizontal="center" vertical="center" shrinkToFit="1"/>
    </xf>
    <xf numFmtId="0" fontId="60" fillId="35" borderId="20" xfId="0" applyFont="1" applyFill="1" applyBorder="1" applyAlignment="1">
      <alignment horizontal="distributed" vertical="center" shrinkToFit="1"/>
    </xf>
    <xf numFmtId="0" fontId="60" fillId="35" borderId="23" xfId="0" applyFont="1" applyFill="1" applyBorder="1" applyAlignment="1">
      <alignment horizontal="distributed" vertical="center" shrinkToFit="1"/>
    </xf>
    <xf numFmtId="0" fontId="42" fillId="35" borderId="27" xfId="0" applyFont="1" applyFill="1" applyBorder="1" applyAlignment="1">
      <alignment horizontal="center" vertical="center" shrinkToFit="1"/>
    </xf>
    <xf numFmtId="0" fontId="60" fillId="35" borderId="9" xfId="0" applyFont="1" applyFill="1" applyBorder="1" applyAlignment="1">
      <alignment horizontal="distributed" vertical="center" shrinkToFit="1"/>
    </xf>
    <xf numFmtId="0" fontId="42" fillId="35" borderId="9" xfId="0" applyFont="1" applyFill="1" applyBorder="1" applyAlignment="1">
      <alignment horizontal="distributed" vertical="center" shrinkToFit="1"/>
    </xf>
    <xf numFmtId="0" fontId="44" fillId="35" borderId="2" xfId="0" applyFont="1" applyFill="1" applyBorder="1" applyAlignment="1" applyProtection="1">
      <alignment horizontal="center" vertical="center" shrinkToFit="1"/>
      <protection locked="0"/>
    </xf>
    <xf numFmtId="0" fontId="42" fillId="35" borderId="2" xfId="0" applyFont="1" applyFill="1" applyBorder="1" applyAlignment="1" applyProtection="1">
      <alignment horizontal="distributed" vertical="center" shrinkToFit="1"/>
      <protection locked="0"/>
    </xf>
    <xf numFmtId="0" fontId="60" fillId="35" borderId="9" xfId="0" applyFont="1" applyFill="1" applyBorder="1" applyAlignment="1">
      <alignment horizontal="center" vertical="center" shrinkToFit="1"/>
    </xf>
    <xf numFmtId="0" fontId="42" fillId="35" borderId="3" xfId="0" applyFont="1" applyFill="1" applyBorder="1" applyAlignment="1">
      <alignment horizontal="distributed" vertical="center" shrinkToFit="1"/>
    </xf>
    <xf numFmtId="0" fontId="60" fillId="35" borderId="3" xfId="0" applyFont="1" applyFill="1" applyBorder="1" applyAlignment="1">
      <alignment horizontal="distributed" vertical="center" shrinkToFit="1"/>
    </xf>
    <xf numFmtId="0" fontId="60" fillId="35" borderId="25" xfId="0" applyFont="1" applyFill="1" applyBorder="1" applyAlignment="1">
      <alignment horizontal="center" vertical="center" shrinkToFit="1"/>
    </xf>
    <xf numFmtId="0" fontId="60" fillId="35" borderId="35" xfId="0" applyFont="1" applyFill="1" applyBorder="1" applyAlignment="1">
      <alignment horizontal="distributed" vertical="center" shrinkToFit="1"/>
    </xf>
    <xf numFmtId="0" fontId="42" fillId="35" borderId="6" xfId="0" applyFont="1" applyFill="1" applyBorder="1" applyAlignment="1">
      <alignment horizontal="center" vertical="center" shrinkToFit="1"/>
    </xf>
    <xf numFmtId="0" fontId="60" fillId="35" borderId="2" xfId="0" applyFont="1" applyFill="1" applyBorder="1" applyAlignment="1">
      <alignment horizontal="distributed" vertical="center" shrinkToFit="1"/>
    </xf>
    <xf numFmtId="0" fontId="42" fillId="35" borderId="25" xfId="0" applyFont="1" applyFill="1" applyBorder="1" applyAlignment="1">
      <alignment horizontal="distributed" vertical="center" shrinkToFit="1"/>
    </xf>
    <xf numFmtId="0" fontId="42" fillId="35" borderId="7" xfId="0" applyFont="1" applyFill="1" applyBorder="1" applyAlignment="1">
      <alignment horizontal="center" vertical="center" shrinkToFit="1"/>
    </xf>
    <xf numFmtId="0" fontId="42" fillId="35" borderId="33" xfId="0" applyFont="1" applyFill="1" applyBorder="1" applyAlignment="1">
      <alignment horizontal="distributed" vertical="center" shrinkToFit="1"/>
    </xf>
    <xf numFmtId="0" fontId="42" fillId="35" borderId="35" xfId="0" applyFont="1" applyFill="1" applyBorder="1" applyAlignment="1">
      <alignment horizontal="center" vertical="center" shrinkToFit="1"/>
    </xf>
    <xf numFmtId="0" fontId="42" fillId="35" borderId="25" xfId="0" applyFont="1" applyFill="1" applyBorder="1" applyAlignment="1">
      <alignment horizontal="center" vertical="center" shrinkToFit="1"/>
    </xf>
    <xf numFmtId="0" fontId="42" fillId="35" borderId="9" xfId="0" applyFont="1" applyFill="1" applyBorder="1" applyAlignment="1">
      <alignment horizontal="center" vertical="center" shrinkToFit="1"/>
    </xf>
    <xf numFmtId="0" fontId="61" fillId="35" borderId="8" xfId="0" applyFont="1" applyFill="1" applyBorder="1" applyAlignment="1">
      <alignment horizontal="distributed" vertical="center" shrinkToFit="1"/>
    </xf>
    <xf numFmtId="0" fontId="61" fillId="35" borderId="23" xfId="0" applyFont="1" applyFill="1" applyBorder="1" applyAlignment="1">
      <alignment horizontal="distributed" vertical="center" shrinkToFit="1"/>
    </xf>
    <xf numFmtId="0" fontId="61" fillId="35" borderId="9" xfId="0" applyFont="1" applyFill="1" applyBorder="1" applyAlignment="1">
      <alignment horizontal="distributed" vertical="center" shrinkToFit="1"/>
    </xf>
    <xf numFmtId="0" fontId="42" fillId="35" borderId="21" xfId="0" applyFont="1" applyFill="1" applyBorder="1" applyAlignment="1">
      <alignment horizontal="distributed" vertical="center" shrinkToFit="1"/>
    </xf>
    <xf numFmtId="0" fontId="42" fillId="35" borderId="26" xfId="0" applyFont="1" applyFill="1" applyBorder="1" applyAlignment="1">
      <alignment horizontal="distributed" vertical="center" shrinkToFit="1"/>
    </xf>
    <xf numFmtId="0" fontId="34" fillId="35" borderId="2" xfId="0" applyFont="1" applyFill="1" applyBorder="1" applyAlignment="1">
      <alignment horizontal="distributed" vertical="center" shrinkToFit="1"/>
    </xf>
    <xf numFmtId="0" fontId="43" fillId="35" borderId="8" xfId="0" applyFont="1" applyFill="1" applyBorder="1" applyAlignment="1">
      <alignment horizontal="distributed" vertical="center" shrinkToFit="1"/>
    </xf>
    <xf numFmtId="0" fontId="43" fillId="35" borderId="20" xfId="0" applyFont="1" applyFill="1" applyBorder="1" applyAlignment="1">
      <alignment horizontal="distributed" vertical="center" shrinkToFit="1"/>
    </xf>
    <xf numFmtId="0" fontId="43" fillId="35" borderId="23" xfId="0" applyFont="1" applyFill="1" applyBorder="1" applyAlignment="1">
      <alignment horizontal="distributed" vertical="center" shrinkToFit="1"/>
    </xf>
    <xf numFmtId="0" fontId="43" fillId="35" borderId="9" xfId="0" applyFont="1" applyFill="1" applyBorder="1" applyAlignment="1">
      <alignment horizontal="distributed" vertical="center" shrinkToFit="1"/>
    </xf>
    <xf numFmtId="0" fontId="34" fillId="35" borderId="8" xfId="0" applyFont="1" applyFill="1" applyBorder="1" applyAlignment="1">
      <alignment horizontal="distributed" vertical="center" shrinkToFit="1"/>
    </xf>
    <xf numFmtId="0" fontId="34" fillId="35" borderId="20" xfId="0" applyFont="1" applyFill="1" applyBorder="1" applyAlignment="1">
      <alignment horizontal="distributed" vertical="center" shrinkToFit="1"/>
    </xf>
    <xf numFmtId="0" fontId="34" fillId="35" borderId="9" xfId="0" applyFont="1" applyFill="1" applyBorder="1" applyAlignment="1">
      <alignment horizontal="distributed" vertical="center" shrinkToFit="1"/>
    </xf>
    <xf numFmtId="0" fontId="34" fillId="35" borderId="23" xfId="0" applyFont="1" applyFill="1" applyBorder="1" applyAlignment="1">
      <alignment horizontal="distributed" vertical="center" shrinkToFit="1"/>
    </xf>
    <xf numFmtId="0" fontId="34" fillId="35" borderId="3" xfId="0" applyFont="1" applyFill="1" applyBorder="1" applyAlignment="1">
      <alignment horizontal="distributed" vertical="center" shrinkToFit="1"/>
    </xf>
    <xf numFmtId="0" fontId="43" fillId="35" borderId="3" xfId="0" applyFont="1" applyFill="1" applyBorder="1" applyAlignment="1">
      <alignment horizontal="distributed" vertical="center" shrinkToFit="1"/>
    </xf>
    <xf numFmtId="0" fontId="34" fillId="35" borderId="32" xfId="0" applyFont="1" applyFill="1" applyBorder="1" applyAlignment="1" applyProtection="1">
      <alignment horizontal="distributed" vertical="center" shrinkToFit="1"/>
      <protection locked="0"/>
    </xf>
    <xf numFmtId="0" fontId="34" fillId="35" borderId="35" xfId="0" applyFont="1" applyFill="1" applyBorder="1" applyAlignment="1">
      <alignment horizontal="distributed" vertical="center" shrinkToFit="1"/>
    </xf>
    <xf numFmtId="0" fontId="34" fillId="35" borderId="33" xfId="0" applyFont="1" applyFill="1" applyBorder="1" applyAlignment="1">
      <alignment horizontal="distributed" vertical="center" shrinkToFit="1"/>
    </xf>
    <xf numFmtId="0" fontId="34" fillId="35" borderId="32" xfId="0" applyFont="1" applyFill="1" applyBorder="1" applyAlignment="1" applyProtection="1">
      <alignment horizontal="distributed" vertical="distributed" shrinkToFit="1"/>
      <protection locked="0"/>
    </xf>
    <xf numFmtId="0" fontId="34" fillId="35" borderId="29" xfId="0" applyFont="1" applyFill="1" applyBorder="1" applyAlignment="1" applyProtection="1">
      <alignment horizontal="distributed" vertical="distributed" shrinkToFit="1"/>
      <protection locked="0"/>
    </xf>
    <xf numFmtId="0" fontId="34" fillId="35" borderId="30" xfId="0" applyFont="1" applyFill="1" applyBorder="1" applyAlignment="1" applyProtection="1">
      <alignment horizontal="distributed" vertical="distributed" shrinkToFit="1"/>
      <protection locked="0"/>
    </xf>
    <xf numFmtId="0" fontId="51" fillId="35" borderId="8" xfId="0" applyFont="1" applyFill="1" applyBorder="1" applyAlignment="1">
      <alignment horizontal="distributed" vertical="center" shrinkToFit="1"/>
    </xf>
    <xf numFmtId="0" fontId="51" fillId="35" borderId="20" xfId="0" applyFont="1" applyFill="1" applyBorder="1" applyAlignment="1">
      <alignment horizontal="distributed" vertical="center" shrinkToFit="1"/>
    </xf>
    <xf numFmtId="0" fontId="51" fillId="35" borderId="23" xfId="0" applyFont="1" applyFill="1" applyBorder="1" applyAlignment="1">
      <alignment horizontal="distributed" vertical="center" shrinkToFit="1"/>
    </xf>
    <xf numFmtId="0" fontId="51" fillId="35" borderId="9" xfId="0" applyFont="1" applyFill="1" applyBorder="1" applyAlignment="1">
      <alignment horizontal="distributed" vertical="center" shrinkToFit="1"/>
    </xf>
    <xf numFmtId="0" fontId="34" fillId="35" borderId="22" xfId="0" applyFont="1" applyFill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2" fillId="35" borderId="34" xfId="0" applyFont="1" applyFill="1" applyBorder="1" applyAlignment="1">
      <alignment horizontal="center" vertical="center" shrinkToFit="1"/>
    </xf>
    <xf numFmtId="0" fontId="59" fillId="0" borderId="2" xfId="0" applyFont="1" applyBorder="1" applyAlignment="1" applyProtection="1">
      <alignment horizontal="distributed" vertical="center" shrinkToFit="1"/>
      <protection locked="0"/>
    </xf>
    <xf numFmtId="0" fontId="59" fillId="0" borderId="5" xfId="0" applyFont="1" applyBorder="1" applyAlignment="1" applyProtection="1">
      <alignment horizontal="distributed" vertical="center" shrinkToFit="1"/>
      <protection locked="0"/>
    </xf>
    <xf numFmtId="0" fontId="60" fillId="35" borderId="2" xfId="0" applyFont="1" applyFill="1" applyBorder="1" applyAlignment="1">
      <alignment horizontal="center" vertical="center" shrinkToFit="1"/>
    </xf>
    <xf numFmtId="49" fontId="70" fillId="35" borderId="2" xfId="0" applyNumberFormat="1" applyFont="1" applyFill="1" applyBorder="1" applyAlignment="1">
      <alignment horizontal="center" vertical="center" wrapText="1" shrinkToFit="1"/>
    </xf>
    <xf numFmtId="181" fontId="44" fillId="35" borderId="8" xfId="0" applyNumberFormat="1" applyFont="1" applyFill="1" applyBorder="1" applyAlignment="1">
      <alignment horizontal="center" vertical="center" wrapText="1" shrinkToFit="1"/>
    </xf>
    <xf numFmtId="0" fontId="55" fillId="0" borderId="0" xfId="0" applyFont="1" applyAlignment="1">
      <alignment vertical="center" wrapText="1" shrinkToFit="1"/>
    </xf>
    <xf numFmtId="0" fontId="0" fillId="0" borderId="0" xfId="0" applyProtection="1">
      <alignment vertical="center"/>
      <protection locked="0"/>
    </xf>
    <xf numFmtId="0" fontId="58" fillId="0" borderId="20" xfId="0" applyFont="1" applyBorder="1" applyAlignment="1" applyProtection="1">
      <alignment horizontal="distributed" vertical="center" shrinkToFit="1"/>
      <protection locked="0"/>
    </xf>
    <xf numFmtId="0" fontId="59" fillId="0" borderId="9" xfId="0" applyFont="1" applyBorder="1" applyAlignment="1" applyProtection="1">
      <alignment horizontal="distributed" vertical="center" shrinkToFit="1"/>
      <protection locked="0"/>
    </xf>
    <xf numFmtId="0" fontId="58" fillId="0" borderId="25" xfId="0" applyFont="1" applyBorder="1" applyAlignment="1" applyProtection="1">
      <alignment horizontal="distributed" vertical="center" shrinkToFit="1"/>
      <protection locked="0"/>
    </xf>
    <xf numFmtId="0" fontId="58" fillId="0" borderId="9" xfId="0" applyFont="1" applyBorder="1" applyAlignment="1" applyProtection="1">
      <alignment horizontal="distributed" vertical="center" shrinkToFit="1"/>
      <protection locked="0"/>
    </xf>
    <xf numFmtId="0" fontId="59" fillId="0" borderId="8" xfId="0" applyFont="1" applyBorder="1" applyAlignment="1" applyProtection="1">
      <alignment horizontal="distributed" vertical="center" shrinkToFit="1"/>
      <protection locked="0"/>
    </xf>
    <xf numFmtId="0" fontId="59" fillId="0" borderId="20" xfId="0" applyFont="1" applyBorder="1" applyAlignment="1" applyProtection="1">
      <alignment horizontal="distributed" vertical="center" shrinkToFit="1"/>
      <protection locked="0"/>
    </xf>
    <xf numFmtId="0" fontId="58" fillId="0" borderId="8" xfId="0" applyFont="1" applyBorder="1" applyAlignment="1" applyProtection="1">
      <alignment horizontal="distributed" vertical="center" shrinkToFit="1"/>
      <protection locked="0"/>
    </xf>
    <xf numFmtId="0" fontId="58" fillId="0" borderId="23" xfId="0" applyFont="1" applyBorder="1" applyAlignment="1" applyProtection="1">
      <alignment horizontal="distributed" vertical="center" shrinkToFit="1"/>
      <protection locked="0"/>
    </xf>
    <xf numFmtId="0" fontId="59" fillId="0" borderId="29" xfId="0" applyFont="1" applyBorder="1" applyAlignment="1" applyProtection="1">
      <alignment horizontal="distributed" vertical="center" shrinkToFit="1"/>
      <protection locked="0"/>
    </xf>
    <xf numFmtId="0" fontId="59" fillId="0" borderId="3" xfId="0" applyFont="1" applyBorder="1" applyAlignment="1" applyProtection="1">
      <alignment horizontal="distributed" vertical="center" shrinkToFit="1"/>
      <protection locked="0"/>
    </xf>
    <xf numFmtId="0" fontId="58" fillId="0" borderId="42" xfId="0" applyFont="1" applyBorder="1" applyAlignment="1" applyProtection="1">
      <alignment horizontal="distributed" vertical="center" shrinkToFit="1"/>
      <protection locked="0"/>
    </xf>
    <xf numFmtId="0" fontId="58" fillId="0" borderId="35" xfId="0" applyFont="1" applyBorder="1" applyAlignment="1" applyProtection="1">
      <alignment horizontal="distributed" vertical="center" shrinkToFit="1"/>
      <protection locked="0"/>
    </xf>
    <xf numFmtId="0" fontId="58" fillId="0" borderId="3" xfId="0" applyFont="1" applyBorder="1" applyAlignment="1" applyProtection="1">
      <alignment horizontal="distributed" vertical="center" shrinkToFit="1"/>
      <protection locked="0"/>
    </xf>
    <xf numFmtId="0" fontId="58" fillId="0" borderId="2" xfId="0" applyFont="1" applyBorder="1" applyAlignment="1" applyProtection="1">
      <alignment horizontal="distributed" vertical="center" shrinkToFit="1"/>
      <protection locked="0"/>
    </xf>
    <xf numFmtId="0" fontId="59" fillId="0" borderId="25" xfId="0" applyFont="1" applyBorder="1" applyAlignment="1" applyProtection="1">
      <alignment horizontal="distributed" vertical="center" shrinkToFit="1"/>
      <protection locked="0"/>
    </xf>
    <xf numFmtId="0" fontId="59" fillId="0" borderId="23" xfId="0" applyFont="1" applyBorder="1" applyAlignment="1" applyProtection="1">
      <alignment horizontal="distributed" vertical="center" shrinkToFit="1"/>
      <protection locked="0"/>
    </xf>
    <xf numFmtId="0" fontId="63" fillId="0" borderId="8" xfId="0" applyFont="1" applyBorder="1" applyAlignment="1" applyProtection="1">
      <alignment horizontal="distributed" vertical="center" shrinkToFit="1"/>
      <protection locked="0"/>
    </xf>
    <xf numFmtId="0" fontId="63" fillId="0" borderId="20" xfId="0" applyFont="1" applyBorder="1" applyAlignment="1" applyProtection="1">
      <alignment horizontal="distributed" vertical="center" shrinkToFit="1"/>
      <protection locked="0"/>
    </xf>
    <xf numFmtId="0" fontId="59" fillId="0" borderId="33" xfId="0" applyFont="1" applyBorder="1" applyAlignment="1" applyProtection="1">
      <alignment horizontal="distributed" vertical="center" shrinkToFit="1"/>
      <protection locked="0"/>
    </xf>
    <xf numFmtId="0" fontId="64" fillId="0" borderId="20" xfId="0" applyFont="1" applyBorder="1" applyAlignment="1" applyProtection="1">
      <alignment horizontal="distributed" vertical="center" shrinkToFit="1"/>
      <protection locked="0"/>
    </xf>
    <xf numFmtId="0" fontId="58" fillId="0" borderId="45" xfId="0" applyFont="1" applyBorder="1" applyAlignment="1" applyProtection="1">
      <alignment horizontal="distributed" vertical="center" shrinkToFit="1"/>
      <protection locked="0"/>
    </xf>
    <xf numFmtId="0" fontId="59" fillId="0" borderId="35" xfId="0" applyFont="1" applyBorder="1" applyAlignment="1" applyProtection="1">
      <alignment horizontal="distributed" vertical="center" shrinkToFit="1"/>
      <protection locked="0"/>
    </xf>
    <xf numFmtId="0" fontId="65" fillId="0" borderId="8" xfId="0" applyFont="1" applyBorder="1" applyAlignment="1" applyProtection="1">
      <alignment horizontal="distributed" vertical="center" shrinkToFit="1"/>
      <protection locked="0"/>
    </xf>
    <xf numFmtId="0" fontId="65" fillId="0" borderId="20" xfId="0" applyFont="1" applyBorder="1" applyAlignment="1" applyProtection="1">
      <alignment horizontal="distributed" vertical="center" shrinkToFit="1"/>
      <protection locked="0"/>
    </xf>
    <xf numFmtId="0" fontId="65" fillId="0" borderId="23" xfId="0" applyFont="1" applyBorder="1" applyAlignment="1" applyProtection="1">
      <alignment horizontal="distributed" vertical="center" shrinkToFit="1"/>
      <protection locked="0"/>
    </xf>
    <xf numFmtId="0" fontId="65" fillId="0" borderId="9" xfId="0" applyFont="1" applyBorder="1" applyAlignment="1" applyProtection="1">
      <alignment horizontal="distributed" vertical="center" shrinkToFit="1"/>
      <protection locked="0"/>
    </xf>
    <xf numFmtId="0" fontId="67" fillId="0" borderId="20" xfId="0" applyFont="1" applyBorder="1" applyAlignment="1" applyProtection="1">
      <alignment horizontal="distributed" vertical="center" shrinkToFit="1"/>
      <protection locked="0"/>
    </xf>
    <xf numFmtId="0" fontId="67" fillId="33" borderId="20" xfId="0" applyFont="1" applyFill="1" applyBorder="1" applyAlignment="1" applyProtection="1">
      <alignment horizontal="distributed" vertical="center" shrinkToFit="1"/>
      <protection locked="0"/>
    </xf>
    <xf numFmtId="0" fontId="66" fillId="0" borderId="20" xfId="0" applyFont="1" applyBorder="1" applyAlignment="1" applyProtection="1">
      <alignment horizontal="distributed" vertical="center" shrinkToFit="1"/>
      <protection locked="0"/>
    </xf>
    <xf numFmtId="0" fontId="58" fillId="0" borderId="47" xfId="0" applyFont="1" applyBorder="1" applyAlignment="1" applyProtection="1">
      <alignment horizontal="distributed" vertical="center" shrinkToFit="1"/>
      <protection locked="0"/>
    </xf>
    <xf numFmtId="0" fontId="65" fillId="0" borderId="8" xfId="0" applyFont="1" applyBorder="1" applyAlignment="1" applyProtection="1">
      <alignment horizontal="distributed" vertical="top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3" fillId="35" borderId="7" xfId="0" applyFont="1" applyFill="1" applyBorder="1" applyAlignment="1">
      <alignment horizontal="distributed" vertical="center" shrinkToFit="1"/>
    </xf>
    <xf numFmtId="0" fontId="43" fillId="35" borderId="29" xfId="0" applyFont="1" applyFill="1" applyBorder="1" applyAlignment="1">
      <alignment horizontal="distributed" vertical="center" shrinkToFit="1"/>
    </xf>
    <xf numFmtId="0" fontId="34" fillId="35" borderId="2" xfId="0" applyFont="1" applyFill="1" applyBorder="1" applyAlignment="1" applyProtection="1">
      <alignment horizontal="distributed" vertical="distributed" shrinkToFit="1"/>
      <protection locked="0"/>
    </xf>
    <xf numFmtId="0" fontId="42" fillId="35" borderId="3" xfId="0" applyFont="1" applyFill="1" applyBorder="1" applyAlignment="1">
      <alignment horizontal="center" vertical="center" shrinkToFit="1"/>
    </xf>
    <xf numFmtId="0" fontId="42" fillId="35" borderId="0" xfId="0" applyFont="1" applyFill="1" applyAlignment="1">
      <alignment horizontal="center" vertical="center" shrinkToFit="1"/>
    </xf>
    <xf numFmtId="0" fontId="42" fillId="35" borderId="20" xfId="0" applyFont="1" applyFill="1" applyBorder="1" applyAlignment="1">
      <alignment horizontal="center" vertical="center" shrinkToFit="1"/>
    </xf>
    <xf numFmtId="0" fontId="42" fillId="35" borderId="29" xfId="0" applyFont="1" applyFill="1" applyBorder="1" applyAlignment="1">
      <alignment horizontal="center" vertical="center" shrinkToFit="1"/>
    </xf>
    <xf numFmtId="0" fontId="44" fillId="35" borderId="2" xfId="0" applyFont="1" applyFill="1" applyBorder="1" applyAlignment="1">
      <alignment horizontal="center" vertical="center" shrinkToFit="1"/>
    </xf>
    <xf numFmtId="178" fontId="44" fillId="35" borderId="2" xfId="0" applyNumberFormat="1" applyFont="1" applyFill="1" applyBorder="1" applyAlignment="1">
      <alignment horizontal="center" vertical="center" shrinkToFit="1"/>
    </xf>
    <xf numFmtId="178" fontId="44" fillId="35" borderId="3" xfId="0" applyNumberFormat="1" applyFont="1" applyFill="1" applyBorder="1" applyAlignment="1">
      <alignment horizontal="center" vertical="center" shrinkToFit="1"/>
    </xf>
    <xf numFmtId="177" fontId="46" fillId="35" borderId="21" xfId="0" applyNumberFormat="1" applyFont="1" applyFill="1" applyBorder="1" applyAlignment="1">
      <alignment horizontal="center" vertical="center" shrinkToFit="1"/>
    </xf>
    <xf numFmtId="178" fontId="53" fillId="35" borderId="9" xfId="0" applyNumberFormat="1" applyFont="1" applyFill="1" applyBorder="1" applyAlignment="1">
      <alignment horizontal="center" vertical="center" shrinkToFit="1"/>
    </xf>
    <xf numFmtId="177" fontId="44" fillId="35" borderId="35" xfId="0" applyNumberFormat="1" applyFont="1" applyFill="1" applyBorder="1" applyAlignment="1">
      <alignment horizontal="center" vertical="center" shrinkToFit="1"/>
    </xf>
    <xf numFmtId="178" fontId="46" fillId="35" borderId="9" xfId="0" applyNumberFormat="1" applyFont="1" applyFill="1" applyBorder="1" applyAlignment="1">
      <alignment horizontal="center" vertical="center" shrinkToFit="1"/>
    </xf>
    <xf numFmtId="0" fontId="58" fillId="0" borderId="33" xfId="0" applyFont="1" applyBorder="1" applyAlignment="1" applyProtection="1">
      <alignment horizontal="distributed" vertical="center" shrinkToFit="1"/>
      <protection locked="0"/>
    </xf>
    <xf numFmtId="0" fontId="42" fillId="35" borderId="28" xfId="0" applyFont="1" applyFill="1" applyBorder="1" applyAlignment="1">
      <alignment horizontal="center" vertical="center" shrinkToFit="1"/>
    </xf>
    <xf numFmtId="0" fontId="42" fillId="35" borderId="33" xfId="0" applyFont="1" applyFill="1" applyBorder="1" applyAlignment="1">
      <alignment horizontal="center" vertical="center" shrinkToFit="1"/>
    </xf>
    <xf numFmtId="0" fontId="42" fillId="35" borderId="49" xfId="0" applyFont="1" applyFill="1" applyBorder="1" applyAlignment="1">
      <alignment horizontal="center" vertical="center" shrinkToFit="1"/>
    </xf>
    <xf numFmtId="0" fontId="34" fillId="35" borderId="33" xfId="0" applyFont="1" applyFill="1" applyBorder="1" applyAlignment="1">
      <alignment horizontal="left" vertical="center" wrapText="1"/>
    </xf>
    <xf numFmtId="177" fontId="44" fillId="35" borderId="50" xfId="0" applyNumberFormat="1" applyFont="1" applyFill="1" applyBorder="1" applyAlignment="1">
      <alignment horizontal="center" vertical="center" shrinkToFit="1"/>
    </xf>
    <xf numFmtId="177" fontId="44" fillId="35" borderId="33" xfId="0" applyNumberFormat="1" applyFont="1" applyFill="1" applyBorder="1" applyAlignment="1">
      <alignment horizontal="center" vertical="center" shrinkToFit="1"/>
    </xf>
    <xf numFmtId="0" fontId="42" fillId="35" borderId="23" xfId="0" applyFont="1" applyFill="1" applyBorder="1" applyAlignment="1">
      <alignment horizontal="center" vertical="center" shrinkToFit="1"/>
    </xf>
    <xf numFmtId="0" fontId="59" fillId="0" borderId="1" xfId="0" applyFont="1" applyBorder="1" applyAlignment="1" applyProtection="1">
      <alignment horizontal="distributed" vertical="center" shrinkToFit="1"/>
      <protection locked="0"/>
    </xf>
    <xf numFmtId="49" fontId="34" fillId="0" borderId="0" xfId="0" applyNumberFormat="1" applyFont="1" applyAlignment="1" applyProtection="1">
      <alignment horizontal="center" vertical="center" shrinkToFit="1"/>
      <protection locked="0"/>
    </xf>
    <xf numFmtId="177" fontId="44" fillId="35" borderId="8" xfId="0" applyNumberFormat="1" applyFont="1" applyFill="1" applyBorder="1" applyAlignment="1" applyProtection="1">
      <alignment horizontal="center" vertical="center" shrinkToFit="1"/>
      <protection locked="0"/>
    </xf>
    <xf numFmtId="0" fontId="60" fillId="35" borderId="3" xfId="0" applyFont="1" applyFill="1" applyBorder="1" applyAlignment="1">
      <alignment horizontal="center" vertical="center" shrinkToFit="1"/>
    </xf>
    <xf numFmtId="0" fontId="44" fillId="35" borderId="6" xfId="0" applyFont="1" applyFill="1" applyBorder="1" applyAlignment="1" applyProtection="1">
      <alignment horizontal="center" vertical="center" shrinkToFit="1"/>
      <protection locked="0"/>
    </xf>
    <xf numFmtId="0" fontId="59" fillId="0" borderId="6" xfId="0" applyFont="1" applyBorder="1" applyAlignment="1" applyProtection="1">
      <alignment horizontal="distributed" vertical="center" shrinkToFit="1"/>
      <protection locked="0"/>
    </xf>
    <xf numFmtId="176" fontId="34" fillId="3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4" fillId="35" borderId="2" xfId="0" applyFont="1" applyFill="1" applyBorder="1" applyAlignment="1" applyProtection="1">
      <alignment horizontal="distributed" vertical="center" shrinkToFit="1"/>
      <protection locked="0"/>
    </xf>
    <xf numFmtId="57" fontId="50" fillId="0" borderId="9" xfId="0" applyNumberFormat="1" applyFont="1" applyBorder="1" applyAlignment="1" applyProtection="1">
      <alignment horizontal="center" vertical="center" shrinkToFit="1"/>
      <protection locked="0"/>
    </xf>
    <xf numFmtId="0" fontId="50" fillId="0" borderId="9" xfId="0" applyFont="1" applyBorder="1" applyAlignment="1" applyProtection="1">
      <alignment horizontal="center" vertical="center" shrinkToFit="1"/>
      <protection locked="0"/>
    </xf>
    <xf numFmtId="49" fontId="50" fillId="0" borderId="9" xfId="0" applyNumberFormat="1" applyFont="1" applyBorder="1" applyAlignment="1" applyProtection="1">
      <alignment horizontal="center" vertical="center" shrinkToFit="1"/>
      <protection locked="0"/>
    </xf>
    <xf numFmtId="49" fontId="50" fillId="0" borderId="51" xfId="0" applyNumberFormat="1" applyFont="1" applyBorder="1" applyAlignment="1" applyProtection="1">
      <alignment horizontal="center" vertical="center" shrinkToFit="1"/>
      <protection locked="0"/>
    </xf>
    <xf numFmtId="0" fontId="58" fillId="0" borderId="52" xfId="0" applyFont="1" applyBorder="1" applyAlignment="1" applyProtection="1">
      <alignment horizontal="distributed" vertical="center" shrinkToFit="1"/>
      <protection locked="0"/>
    </xf>
    <xf numFmtId="57" fontId="50" fillId="0" borderId="20" xfId="0" applyNumberFormat="1" applyFont="1" applyBorder="1" applyAlignment="1" applyProtection="1">
      <alignment horizontal="center" vertical="center" shrinkToFit="1"/>
      <protection locked="0"/>
    </xf>
    <xf numFmtId="0" fontId="50" fillId="0" borderId="20" xfId="0" applyFont="1" applyBorder="1" applyAlignment="1" applyProtection="1">
      <alignment horizontal="center" vertical="center" shrinkToFit="1"/>
      <protection locked="0"/>
    </xf>
    <xf numFmtId="49" fontId="50" fillId="0" borderId="20" xfId="0" applyNumberFormat="1" applyFont="1" applyBorder="1" applyAlignment="1" applyProtection="1">
      <alignment horizontal="center" vertical="center" shrinkToFit="1"/>
      <protection locked="0"/>
    </xf>
    <xf numFmtId="49" fontId="50" fillId="0" borderId="53" xfId="0" applyNumberFormat="1" applyFont="1" applyBorder="1" applyAlignment="1" applyProtection="1">
      <alignment horizontal="center" vertical="center" shrinkToFit="1"/>
      <protection locked="0"/>
    </xf>
    <xf numFmtId="49" fontId="50" fillId="0" borderId="28" xfId="0" applyNumberFormat="1" applyFont="1" applyBorder="1" applyAlignment="1" applyProtection="1">
      <alignment horizontal="center" vertical="center" shrinkToFit="1"/>
      <protection locked="0"/>
    </xf>
    <xf numFmtId="57" fontId="56" fillId="0" borderId="20" xfId="0" applyNumberFormat="1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>
      <alignment vertical="center"/>
    </xf>
    <xf numFmtId="0" fontId="58" fillId="0" borderId="54" xfId="0" applyFont="1" applyBorder="1" applyAlignment="1" applyProtection="1">
      <alignment horizontal="distributed" vertical="center" shrinkToFit="1"/>
      <protection locked="0"/>
    </xf>
    <xf numFmtId="57" fontId="50" fillId="0" borderId="23" xfId="0" applyNumberFormat="1" applyFont="1" applyBorder="1" applyAlignment="1" applyProtection="1">
      <alignment horizontal="center" vertical="center" shrinkToFit="1"/>
      <protection locked="0"/>
    </xf>
    <xf numFmtId="0" fontId="50" fillId="0" borderId="23" xfId="0" applyFont="1" applyBorder="1" applyAlignment="1" applyProtection="1">
      <alignment horizontal="center" vertical="center" shrinkToFit="1"/>
      <protection locked="0"/>
    </xf>
    <xf numFmtId="49" fontId="50" fillId="0" borderId="23" xfId="0" applyNumberFormat="1" applyFont="1" applyBorder="1" applyAlignment="1" applyProtection="1">
      <alignment horizontal="center" vertical="center" shrinkToFit="1"/>
      <protection locked="0"/>
    </xf>
    <xf numFmtId="49" fontId="50" fillId="0" borderId="55" xfId="0" applyNumberFormat="1" applyFont="1" applyBorder="1" applyAlignment="1" applyProtection="1">
      <alignment horizontal="center" vertical="center" shrinkToFit="1"/>
      <protection locked="0"/>
    </xf>
    <xf numFmtId="0" fontId="60" fillId="35" borderId="20" xfId="0" applyFont="1" applyFill="1" applyBorder="1" applyAlignment="1">
      <alignment horizontal="center" vertical="center" shrinkToFit="1"/>
    </xf>
    <xf numFmtId="0" fontId="44" fillId="35" borderId="20" xfId="0" applyFont="1" applyFill="1" applyBorder="1" applyAlignment="1" applyProtection="1">
      <alignment horizontal="left" vertical="center" wrapText="1"/>
      <protection locked="0"/>
    </xf>
    <xf numFmtId="0" fontId="42" fillId="35" borderId="31" xfId="0" applyFont="1" applyFill="1" applyBorder="1" applyAlignment="1">
      <alignment horizontal="center" vertical="center" shrinkToFit="1"/>
    </xf>
    <xf numFmtId="0" fontId="60" fillId="35" borderId="23" xfId="0" applyFont="1" applyFill="1" applyBorder="1" applyAlignment="1">
      <alignment horizontal="center" vertical="center" shrinkToFit="1"/>
    </xf>
    <xf numFmtId="0" fontId="42" fillId="35" borderId="37" xfId="0" applyFont="1" applyFill="1" applyBorder="1" applyAlignment="1">
      <alignment horizontal="center" vertical="center" shrinkToFit="1"/>
    </xf>
    <xf numFmtId="0" fontId="34" fillId="35" borderId="35" xfId="0" applyFont="1" applyFill="1" applyBorder="1" applyAlignment="1">
      <alignment horizontal="left" vertical="center" wrapText="1"/>
    </xf>
    <xf numFmtId="49" fontId="34" fillId="0" borderId="36" xfId="0" applyNumberFormat="1" applyFont="1" applyBorder="1" applyAlignment="1" applyProtection="1">
      <alignment horizontal="center" vertical="center" shrinkToFit="1"/>
      <protection locked="0"/>
    </xf>
    <xf numFmtId="49" fontId="43" fillId="0" borderId="3" xfId="0" applyNumberFormat="1" applyFont="1" applyBorder="1" applyAlignment="1" applyProtection="1">
      <alignment horizontal="center" vertical="center"/>
      <protection locked="0"/>
    </xf>
    <xf numFmtId="0" fontId="42" fillId="35" borderId="5" xfId="0" applyFont="1" applyFill="1" applyBorder="1" applyAlignment="1">
      <alignment horizontal="center" vertical="center" shrinkToFit="1"/>
    </xf>
    <xf numFmtId="0" fontId="42" fillId="35" borderId="38" xfId="0" applyFont="1" applyFill="1" applyBorder="1" applyAlignment="1">
      <alignment horizontal="center" vertical="center" shrinkToFit="1"/>
    </xf>
    <xf numFmtId="0" fontId="42" fillId="35" borderId="1" xfId="0" applyFont="1" applyFill="1" applyBorder="1" applyAlignment="1">
      <alignment horizontal="center" vertical="center" shrinkToFit="1"/>
    </xf>
    <xf numFmtId="0" fontId="42" fillId="35" borderId="35" xfId="0" applyFont="1" applyFill="1" applyBorder="1" applyAlignment="1">
      <alignment horizontal="distributed" vertical="center" shrinkToFit="1"/>
    </xf>
    <xf numFmtId="0" fontId="42" fillId="35" borderId="30" xfId="0" applyFont="1" applyFill="1" applyBorder="1" applyAlignment="1">
      <alignment horizontal="center" vertical="center" shrinkToFit="1"/>
    </xf>
    <xf numFmtId="0" fontId="59" fillId="0" borderId="27" xfId="0" applyFont="1" applyBorder="1" applyAlignment="1" applyProtection="1">
      <alignment horizontal="distributed" vertical="center" shrinkToFit="1"/>
      <protection locked="0"/>
    </xf>
    <xf numFmtId="0" fontId="34" fillId="35" borderId="56" xfId="0" applyFont="1" applyFill="1" applyBorder="1" applyAlignment="1">
      <alignment horizontal="distributed" vertical="center" shrinkToFit="1"/>
    </xf>
    <xf numFmtId="0" fontId="34" fillId="35" borderId="27" xfId="0" applyFont="1" applyFill="1" applyBorder="1" applyAlignment="1">
      <alignment vertical="center" shrinkToFit="1"/>
    </xf>
    <xf numFmtId="0" fontId="60" fillId="35" borderId="8" xfId="0" applyFont="1" applyFill="1" applyBorder="1" applyAlignment="1">
      <alignment horizontal="center" vertical="center" shrinkToFit="1"/>
    </xf>
    <xf numFmtId="0" fontId="43" fillId="35" borderId="30" xfId="0" applyFont="1" applyFill="1" applyBorder="1" applyAlignment="1">
      <alignment horizontal="distributed" vertical="center" shrinkToFit="1"/>
    </xf>
    <xf numFmtId="179" fontId="43" fillId="0" borderId="23" xfId="0" applyNumberFormat="1" applyFont="1" applyBorder="1" applyAlignment="1" applyProtection="1">
      <alignment horizontal="center" vertical="center"/>
      <protection locked="0"/>
    </xf>
    <xf numFmtId="0" fontId="43" fillId="35" borderId="1" xfId="0" applyFont="1" applyFill="1" applyBorder="1" applyAlignment="1">
      <alignment horizontal="distributed" vertical="center" shrinkToFit="1"/>
    </xf>
    <xf numFmtId="0" fontId="43" fillId="35" borderId="3" xfId="0" applyFont="1" applyFill="1" applyBorder="1" applyAlignment="1">
      <alignment horizontal="left" vertical="center" wrapText="1"/>
    </xf>
    <xf numFmtId="179" fontId="43" fillId="0" borderId="3" xfId="0" applyNumberFormat="1" applyFont="1" applyBorder="1" applyAlignment="1" applyProtection="1">
      <alignment horizontal="center" vertical="center"/>
      <protection locked="0"/>
    </xf>
    <xf numFmtId="0" fontId="43" fillId="35" borderId="5" xfId="0" applyFont="1" applyFill="1" applyBorder="1" applyAlignment="1">
      <alignment horizontal="distributed" vertical="center" shrinkToFit="1"/>
    </xf>
    <xf numFmtId="0" fontId="43" fillId="35" borderId="6" xfId="0" applyFont="1" applyFill="1" applyBorder="1" applyAlignment="1" applyProtection="1">
      <alignment horizontal="distributed" vertical="distributed" shrinkToFit="1"/>
      <protection locked="0"/>
    </xf>
    <xf numFmtId="0" fontId="43" fillId="35" borderId="2" xfId="0" applyFont="1" applyFill="1" applyBorder="1" applyAlignment="1" applyProtection="1">
      <alignment horizontal="center" vertical="center" shrinkToFit="1"/>
      <protection locked="0"/>
    </xf>
    <xf numFmtId="0" fontId="46" fillId="35" borderId="2" xfId="0" applyFont="1" applyFill="1" applyBorder="1" applyAlignment="1" applyProtection="1">
      <alignment horizontal="left" vertical="center" wrapText="1"/>
      <protection locked="0"/>
    </xf>
    <xf numFmtId="177" fontId="46" fillId="35" borderId="2" xfId="0" applyNumberFormat="1" applyFont="1" applyFill="1" applyBorder="1" applyAlignment="1" applyProtection="1">
      <alignment horizontal="center" vertical="center" shrinkToFit="1"/>
      <protection locked="0"/>
    </xf>
    <xf numFmtId="49" fontId="43" fillId="0" borderId="2" xfId="0" applyNumberFormat="1" applyFont="1" applyBorder="1" applyAlignment="1" applyProtection="1">
      <alignment horizontal="center" vertical="center" shrinkToFit="1"/>
      <protection locked="0"/>
    </xf>
    <xf numFmtId="179" fontId="43" fillId="0" borderId="2" xfId="0" applyNumberFormat="1" applyFont="1" applyBorder="1" applyAlignment="1" applyProtection="1">
      <alignment horizontal="center" vertical="center"/>
      <protection locked="0"/>
    </xf>
    <xf numFmtId="57" fontId="49" fillId="0" borderId="20" xfId="0" applyNumberFormat="1" applyFont="1" applyBorder="1" applyAlignment="1" applyProtection="1">
      <alignment horizontal="center" vertical="center" shrinkToFit="1"/>
      <protection locked="0"/>
    </xf>
    <xf numFmtId="0" fontId="58" fillId="0" borderId="57" xfId="0" applyFont="1" applyBorder="1" applyAlignment="1" applyProtection="1">
      <alignment horizontal="distributed" vertical="center" shrinkToFit="1"/>
      <protection locked="0"/>
    </xf>
    <xf numFmtId="49" fontId="59" fillId="0" borderId="29" xfId="0" applyNumberFormat="1" applyFont="1" applyBorder="1" applyAlignment="1" applyProtection="1">
      <alignment horizontal="distributed" vertical="center" shrinkToFit="1"/>
      <protection locked="0"/>
    </xf>
    <xf numFmtId="0" fontId="34" fillId="35" borderId="2" xfId="0" applyFont="1" applyFill="1" applyBorder="1" applyAlignment="1" applyProtection="1">
      <alignment horizontal="center" vertical="center" shrinkToFit="1"/>
      <protection locked="0"/>
    </xf>
    <xf numFmtId="179" fontId="34" fillId="0" borderId="8" xfId="0" applyNumberFormat="1" applyFont="1" applyBorder="1" applyAlignment="1" applyProtection="1">
      <alignment horizontal="center" vertical="center" shrinkToFit="1"/>
      <protection locked="0"/>
    </xf>
    <xf numFmtId="0" fontId="34" fillId="35" borderId="7" xfId="0" applyFont="1" applyFill="1" applyBorder="1" applyAlignment="1" applyProtection="1">
      <alignment horizontal="distributed" vertical="distributed" shrinkToFit="1"/>
      <protection locked="0"/>
    </xf>
    <xf numFmtId="0" fontId="34" fillId="35" borderId="8" xfId="0" applyFont="1" applyFill="1" applyBorder="1" applyAlignment="1" applyProtection="1">
      <alignment horizontal="center" vertical="center" shrinkToFit="1"/>
      <protection locked="0"/>
    </xf>
    <xf numFmtId="0" fontId="34" fillId="35" borderId="34" xfId="0" applyFont="1" applyFill="1" applyBorder="1">
      <alignment vertical="center"/>
    </xf>
    <xf numFmtId="0" fontId="34" fillId="35" borderId="19" xfId="0" applyFont="1" applyFill="1" applyBorder="1" applyAlignment="1">
      <alignment horizontal="distributed" vertical="center" shrinkToFit="1"/>
    </xf>
    <xf numFmtId="57" fontId="57" fillId="0" borderId="4" xfId="0" applyNumberFormat="1" applyFont="1" applyBorder="1" applyAlignment="1" applyProtection="1">
      <alignment horizontal="center" vertical="center" shrinkToFit="1"/>
      <protection locked="0"/>
    </xf>
    <xf numFmtId="0" fontId="57" fillId="0" borderId="9" xfId="0" applyFont="1" applyBorder="1" applyAlignment="1" applyProtection="1">
      <alignment horizontal="center" vertical="center" shrinkToFit="1"/>
      <protection locked="0"/>
    </xf>
    <xf numFmtId="49" fontId="57" fillId="0" borderId="9" xfId="0" applyNumberFormat="1" applyFont="1" applyBorder="1" applyAlignment="1" applyProtection="1">
      <alignment horizontal="center" vertical="center" shrinkToFit="1"/>
      <protection locked="0"/>
    </xf>
    <xf numFmtId="49" fontId="57" fillId="0" borderId="51" xfId="0" applyNumberFormat="1" applyFont="1" applyBorder="1" applyAlignment="1" applyProtection="1">
      <alignment horizontal="center" vertical="center" shrinkToFit="1"/>
      <protection locked="0"/>
    </xf>
    <xf numFmtId="57" fontId="57" fillId="0" borderId="58" xfId="0" applyNumberFormat="1" applyFont="1" applyBorder="1" applyAlignment="1" applyProtection="1">
      <alignment horizontal="center" vertical="center" shrinkToFit="1"/>
      <protection locked="0"/>
    </xf>
    <xf numFmtId="0" fontId="57" fillId="0" borderId="20" xfId="0" applyFont="1" applyBorder="1" applyAlignment="1" applyProtection="1">
      <alignment horizontal="center" vertical="center" shrinkToFit="1"/>
      <protection locked="0"/>
    </xf>
    <xf numFmtId="49" fontId="57" fillId="0" borderId="20" xfId="0" applyNumberFormat="1" applyFont="1" applyBorder="1" applyAlignment="1" applyProtection="1">
      <alignment horizontal="center" vertical="center" shrinkToFit="1"/>
      <protection locked="0"/>
    </xf>
    <xf numFmtId="49" fontId="57" fillId="0" borderId="53" xfId="0" applyNumberFormat="1" applyFont="1" applyBorder="1" applyAlignment="1" applyProtection="1">
      <alignment horizontal="center" vertical="center" shrinkToFit="1"/>
      <protection locked="0"/>
    </xf>
    <xf numFmtId="57" fontId="57" fillId="0" borderId="21" xfId="0" applyNumberFormat="1" applyFont="1" applyBorder="1" applyAlignment="1" applyProtection="1">
      <alignment horizontal="center" vertical="center" shrinkToFit="1"/>
      <protection locked="0"/>
    </xf>
    <xf numFmtId="57" fontId="57" fillId="0" borderId="26" xfId="0" applyNumberFormat="1" applyFont="1" applyBorder="1" applyAlignment="1" applyProtection="1">
      <alignment horizontal="center" vertical="center" shrinkToFit="1"/>
      <protection locked="0"/>
    </xf>
    <xf numFmtId="0" fontId="57" fillId="0" borderId="23" xfId="0" applyFont="1" applyBorder="1" applyAlignment="1" applyProtection="1">
      <alignment horizontal="center" vertical="center" shrinkToFit="1"/>
      <protection locked="0"/>
    </xf>
    <xf numFmtId="49" fontId="57" fillId="0" borderId="23" xfId="0" applyNumberFormat="1" applyFont="1" applyBorder="1" applyAlignment="1" applyProtection="1">
      <alignment horizontal="center" vertical="center" shrinkToFit="1"/>
      <protection locked="0"/>
    </xf>
    <xf numFmtId="49" fontId="57" fillId="0" borderId="55" xfId="0" applyNumberFormat="1" applyFont="1" applyBorder="1" applyAlignment="1" applyProtection="1">
      <alignment horizontal="center" vertical="center" shrinkToFit="1"/>
      <protection locked="0"/>
    </xf>
    <xf numFmtId="0" fontId="51" fillId="35" borderId="9" xfId="0" applyFont="1" applyFill="1" applyBorder="1" applyAlignment="1">
      <alignment horizontal="left" vertical="center" shrinkToFit="1"/>
    </xf>
    <xf numFmtId="49" fontId="51" fillId="0" borderId="5" xfId="0" applyNumberFormat="1" applyFont="1" applyBorder="1" applyAlignment="1" applyProtection="1">
      <alignment horizontal="center" vertical="center" shrinkToFit="1"/>
      <protection locked="0"/>
    </xf>
    <xf numFmtId="0" fontId="51" fillId="35" borderId="3" xfId="0" applyFont="1" applyFill="1" applyBorder="1" applyAlignment="1">
      <alignment horizontal="distributed" vertical="center" shrinkToFit="1"/>
    </xf>
    <xf numFmtId="0" fontId="61" fillId="35" borderId="3" xfId="0" applyFont="1" applyFill="1" applyBorder="1" applyAlignment="1">
      <alignment horizontal="distributed" vertical="center" shrinkToFit="1"/>
    </xf>
    <xf numFmtId="0" fontId="65" fillId="0" borderId="3" xfId="0" applyFont="1" applyBorder="1" applyAlignment="1" applyProtection="1">
      <alignment horizontal="distributed" vertical="center" shrinkToFit="1"/>
      <protection locked="0"/>
    </xf>
    <xf numFmtId="176" fontId="51" fillId="35" borderId="3" xfId="0" applyNumberFormat="1" applyFont="1" applyFill="1" applyBorder="1" applyAlignment="1">
      <alignment horizontal="center" vertical="center" wrapText="1"/>
    </xf>
    <xf numFmtId="0" fontId="62" fillId="35" borderId="3" xfId="0" applyFont="1" applyFill="1" applyBorder="1" applyAlignment="1">
      <alignment horizontal="left" vertical="center" shrinkToFit="1"/>
    </xf>
    <xf numFmtId="0" fontId="51" fillId="35" borderId="3" xfId="0" applyFont="1" applyFill="1" applyBorder="1" applyAlignment="1">
      <alignment horizontal="left" vertical="center" wrapText="1"/>
    </xf>
    <xf numFmtId="178" fontId="53" fillId="35" borderId="3" xfId="0" applyNumberFormat="1" applyFont="1" applyFill="1" applyBorder="1" applyAlignment="1">
      <alignment horizontal="center" vertical="center" shrinkToFit="1"/>
    </xf>
    <xf numFmtId="49" fontId="51" fillId="0" borderId="3" xfId="0" applyNumberFormat="1" applyFont="1" applyBorder="1" applyAlignment="1" applyProtection="1">
      <alignment horizontal="center" vertical="center" shrinkToFit="1"/>
      <protection locked="0"/>
    </xf>
    <xf numFmtId="49" fontId="51" fillId="0" borderId="3" xfId="0" applyNumberFormat="1" applyFont="1" applyBorder="1" applyAlignment="1" applyProtection="1">
      <alignment horizontal="center" vertical="center"/>
      <protection locked="0"/>
    </xf>
    <xf numFmtId="0" fontId="51" fillId="35" borderId="23" xfId="0" applyFont="1" applyFill="1" applyBorder="1" applyAlignment="1">
      <alignment horizontal="left" vertical="center" wrapText="1"/>
    </xf>
    <xf numFmtId="0" fontId="42" fillId="35" borderId="22" xfId="0" applyFont="1" applyFill="1" applyBorder="1" applyAlignment="1">
      <alignment horizontal="distributed" vertical="center" shrinkToFit="1"/>
    </xf>
    <xf numFmtId="0" fontId="66" fillId="0" borderId="8" xfId="0" applyFont="1" applyBorder="1" applyAlignment="1" applyProtection="1">
      <alignment horizontal="distributed" vertical="center" shrinkToFit="1"/>
      <protection locked="0"/>
    </xf>
    <xf numFmtId="176" fontId="34" fillId="35" borderId="34" xfId="0" applyNumberFormat="1" applyFont="1" applyFill="1" applyBorder="1" applyAlignment="1">
      <alignment horizontal="center" vertical="center" wrapText="1"/>
    </xf>
    <xf numFmtId="0" fontId="34" fillId="35" borderId="7" xfId="0" applyFont="1" applyFill="1" applyBorder="1" applyAlignment="1">
      <alignment horizontal="left" vertical="center" shrinkToFit="1"/>
    </xf>
    <xf numFmtId="0" fontId="43" fillId="0" borderId="34" xfId="0" applyFont="1" applyBorder="1" applyAlignment="1" applyProtection="1">
      <alignment horizontal="center" vertical="center" shrinkToFit="1"/>
      <protection locked="0"/>
    </xf>
    <xf numFmtId="0" fontId="43" fillId="0" borderId="8" xfId="0" applyFont="1" applyBorder="1" applyAlignment="1" applyProtection="1">
      <alignment horizontal="center" vertical="center" shrinkToFit="1"/>
      <protection locked="0"/>
    </xf>
    <xf numFmtId="17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67" fillId="33" borderId="23" xfId="0" applyFont="1" applyFill="1" applyBorder="1" applyAlignment="1" applyProtection="1">
      <alignment horizontal="distributed" vertical="center" shrinkToFit="1"/>
      <protection locked="0"/>
    </xf>
    <xf numFmtId="176" fontId="34" fillId="35" borderId="31" xfId="0" applyNumberFormat="1" applyFont="1" applyFill="1" applyBorder="1" applyAlignment="1">
      <alignment horizontal="center" vertical="center" wrapText="1"/>
    </xf>
    <xf numFmtId="0" fontId="34" fillId="35" borderId="30" xfId="0" applyFont="1" applyFill="1" applyBorder="1" applyAlignment="1">
      <alignment horizontal="left" vertical="center" shrinkToFit="1"/>
    </xf>
    <xf numFmtId="177" fontId="44" fillId="35" borderId="26" xfId="0" applyNumberFormat="1" applyFont="1" applyFill="1" applyBorder="1" applyAlignment="1">
      <alignment horizontal="center" vertical="center" shrinkToFit="1"/>
    </xf>
    <xf numFmtId="57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3" fillId="0" borderId="23" xfId="0" applyFont="1" applyBorder="1" applyAlignment="1" applyProtection="1">
      <alignment horizontal="center" vertical="center" shrinkToFit="1"/>
      <protection locked="0"/>
    </xf>
    <xf numFmtId="179" fontId="34" fillId="0" borderId="31" xfId="0" applyNumberFormat="1" applyFont="1" applyBorder="1" applyAlignment="1" applyProtection="1">
      <alignment horizontal="center" vertical="center" shrinkToFit="1"/>
      <protection locked="0"/>
    </xf>
    <xf numFmtId="0" fontId="34" fillId="0" borderId="23" xfId="0" applyFont="1" applyBorder="1" applyAlignment="1" applyProtection="1">
      <alignment horizontal="center" vertical="center" shrinkToFit="1"/>
      <protection locked="0"/>
    </xf>
    <xf numFmtId="17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2" fillId="35" borderId="19" xfId="0" applyFont="1" applyFill="1" applyBorder="1" applyAlignment="1">
      <alignment horizontal="distributed" vertical="center" shrinkToFit="1"/>
    </xf>
    <xf numFmtId="0" fontId="67" fillId="0" borderId="3" xfId="0" applyFont="1" applyBorder="1" applyAlignment="1" applyProtection="1">
      <alignment horizontal="distributed" vertical="center" shrinkToFit="1"/>
      <protection locked="0"/>
    </xf>
    <xf numFmtId="176" fontId="34" fillId="35" borderId="0" xfId="0" applyNumberFormat="1" applyFont="1" applyFill="1" applyAlignment="1">
      <alignment horizontal="center" vertical="center" wrapText="1"/>
    </xf>
    <xf numFmtId="0" fontId="34" fillId="35" borderId="1" xfId="0" applyFont="1" applyFill="1" applyBorder="1" applyAlignment="1">
      <alignment horizontal="left" vertical="center" wrapText="1"/>
    </xf>
    <xf numFmtId="0" fontId="43" fillId="0" borderId="3" xfId="0" applyFont="1" applyBorder="1" applyAlignment="1" applyProtection="1">
      <alignment horizontal="center" vertical="center" shrinkToFit="1"/>
      <protection locked="0"/>
    </xf>
    <xf numFmtId="179" fontId="43" fillId="0" borderId="0" xfId="0" applyNumberFormat="1" applyFont="1" applyAlignment="1" applyProtection="1">
      <alignment horizontal="center" vertical="center" shrinkToFit="1"/>
      <protection locked="0"/>
    </xf>
    <xf numFmtId="179" fontId="43" fillId="0" borderId="3" xfId="0" applyNumberFormat="1" applyFont="1" applyBorder="1" applyAlignment="1" applyProtection="1">
      <alignment horizontal="center" vertical="center" shrinkToFit="1"/>
      <protection locked="0"/>
    </xf>
    <xf numFmtId="0" fontId="34" fillId="35" borderId="23" xfId="0" applyFont="1" applyFill="1" applyBorder="1" applyAlignment="1" applyProtection="1">
      <alignment horizontal="distributed" vertical="distributed" shrinkToFit="1"/>
      <protection locked="0"/>
    </xf>
    <xf numFmtId="0" fontId="42" fillId="35" borderId="3" xfId="0" applyFont="1" applyFill="1" applyBorder="1" applyAlignment="1">
      <alignment horizontal="left" vertical="center" shrinkToFit="1"/>
    </xf>
    <xf numFmtId="0" fontId="42" fillId="35" borderId="2" xfId="0" applyFont="1" applyFill="1" applyBorder="1" applyAlignment="1">
      <alignment horizontal="left" vertical="center" shrinkToFit="1"/>
    </xf>
    <xf numFmtId="0" fontId="34" fillId="35" borderId="2" xfId="0" applyFont="1" applyFill="1" applyBorder="1" applyAlignment="1">
      <alignment horizontal="left" vertical="center" wrapText="1"/>
    </xf>
    <xf numFmtId="57" fontId="68" fillId="0" borderId="58" xfId="0" applyNumberFormat="1" applyFont="1" applyBorder="1" applyAlignment="1" applyProtection="1">
      <alignment horizontal="center" vertical="center" shrinkToFit="1"/>
      <protection locked="0"/>
    </xf>
    <xf numFmtId="0" fontId="68" fillId="0" borderId="20" xfId="0" applyFont="1" applyBorder="1" applyAlignment="1" applyProtection="1">
      <alignment horizontal="center" vertical="center" shrinkToFit="1"/>
      <protection locked="0"/>
    </xf>
    <xf numFmtId="180" fontId="68" fillId="0" borderId="20" xfId="0" applyNumberFormat="1" applyFont="1" applyBorder="1" applyAlignment="1" applyProtection="1">
      <alignment horizontal="center" vertical="center" shrinkToFit="1"/>
      <protection locked="0"/>
    </xf>
    <xf numFmtId="180" fontId="69" fillId="0" borderId="20" xfId="0" applyNumberFormat="1" applyFont="1" applyBorder="1" applyAlignment="1" applyProtection="1">
      <alignment horizontal="center" vertical="center" shrinkToFit="1"/>
      <protection locked="0"/>
    </xf>
    <xf numFmtId="57" fontId="68" fillId="0" borderId="59" xfId="0" applyNumberFormat="1" applyFont="1" applyBorder="1" applyAlignment="1" applyProtection="1">
      <alignment horizontal="center" vertical="center" shrinkToFit="1"/>
      <protection locked="0"/>
    </xf>
    <xf numFmtId="0" fontId="68" fillId="0" borderId="23" xfId="0" applyFont="1" applyBorder="1" applyAlignment="1" applyProtection="1">
      <alignment horizontal="center" vertical="center" shrinkToFit="1"/>
      <protection locked="0"/>
    </xf>
    <xf numFmtId="180" fontId="68" fillId="0" borderId="23" xfId="0" applyNumberFormat="1" applyFont="1" applyBorder="1" applyAlignment="1" applyProtection="1">
      <alignment horizontal="center" vertical="center" shrinkToFit="1"/>
      <protection locked="0"/>
    </xf>
    <xf numFmtId="57" fontId="43" fillId="0" borderId="4" xfId="0" applyNumberFormat="1" applyFont="1" applyBorder="1" applyAlignment="1" applyProtection="1">
      <alignment horizontal="center" vertical="center" shrinkToFit="1"/>
      <protection locked="0"/>
    </xf>
    <xf numFmtId="0" fontId="43" fillId="0" borderId="9" xfId="0" applyFont="1" applyBorder="1" applyAlignment="1" applyProtection="1">
      <alignment horizontal="center" vertical="center" shrinkToFit="1"/>
      <protection locked="0"/>
    </xf>
    <xf numFmtId="49" fontId="43" fillId="0" borderId="51" xfId="0" applyNumberFormat="1" applyFont="1" applyBorder="1" applyAlignment="1" applyProtection="1">
      <alignment horizontal="center" vertical="center" shrinkToFit="1"/>
      <protection locked="0"/>
    </xf>
    <xf numFmtId="57" fontId="43" fillId="0" borderId="20" xfId="0" applyNumberFormat="1" applyFont="1" applyBorder="1" applyAlignment="1" applyProtection="1">
      <alignment horizontal="center" vertical="center" shrinkToFit="1"/>
      <protection locked="0"/>
    </xf>
    <xf numFmtId="57" fontId="43" fillId="0" borderId="58" xfId="0" applyNumberFormat="1" applyFont="1" applyBorder="1" applyAlignment="1" applyProtection="1">
      <alignment horizontal="center" vertical="center" shrinkToFit="1"/>
      <protection locked="0"/>
    </xf>
    <xf numFmtId="49" fontId="43" fillId="0" borderId="28" xfId="0" applyNumberFormat="1" applyFont="1" applyBorder="1" applyAlignment="1" applyProtection="1">
      <alignment horizontal="center" vertical="center" shrinkToFit="1"/>
      <protection locked="0"/>
    </xf>
    <xf numFmtId="49" fontId="43" fillId="0" borderId="53" xfId="0" applyNumberFormat="1" applyFont="1" applyBorder="1" applyAlignment="1" applyProtection="1">
      <alignment horizontal="center" vertical="center" shrinkToFit="1"/>
      <protection locked="0"/>
    </xf>
    <xf numFmtId="57" fontId="43" fillId="0" borderId="23" xfId="0" applyNumberFormat="1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49" fontId="43" fillId="0" borderId="55" xfId="0" applyNumberFormat="1" applyFont="1" applyBorder="1" applyAlignment="1" applyProtection="1">
      <alignment horizontal="center" vertical="center" shrinkToFit="1"/>
      <protection locked="0"/>
    </xf>
    <xf numFmtId="0" fontId="61" fillId="35" borderId="3" xfId="0" applyFont="1" applyFill="1" applyBorder="1" applyAlignment="1">
      <alignment horizontal="left" vertical="center" shrinkToFit="1"/>
    </xf>
    <xf numFmtId="0" fontId="34" fillId="35" borderId="6" xfId="0" applyFont="1" applyFill="1" applyBorder="1" applyAlignment="1" applyProtection="1">
      <alignment horizontal="distributed" vertical="center" shrinkToFit="1"/>
      <protection locked="0"/>
    </xf>
    <xf numFmtId="0" fontId="34" fillId="35" borderId="40" xfId="0" applyFont="1" applyFill="1" applyBorder="1" applyAlignment="1" applyProtection="1">
      <alignment horizontal="center" vertical="center" shrinkToFit="1"/>
      <protection locked="0"/>
    </xf>
    <xf numFmtId="0" fontId="44" fillId="35" borderId="2" xfId="0" applyFont="1" applyFill="1" applyBorder="1" applyAlignment="1">
      <alignment horizontal="distributed" vertical="center" shrinkToFit="1"/>
    </xf>
    <xf numFmtId="0" fontId="46" fillId="35" borderId="8" xfId="0" applyFont="1" applyFill="1" applyBorder="1" applyAlignment="1">
      <alignment horizontal="distributed" vertical="center" shrinkToFit="1"/>
    </xf>
    <xf numFmtId="0" fontId="43" fillId="35" borderId="20" xfId="0" applyFont="1" applyFill="1" applyBorder="1" applyAlignment="1">
      <alignment horizontal="distributed" vertical="center" wrapText="1" indent="1"/>
    </xf>
    <xf numFmtId="0" fontId="46" fillId="35" borderId="20" xfId="0" applyFont="1" applyFill="1" applyBorder="1" applyAlignment="1">
      <alignment horizontal="distributed" vertical="center" shrinkToFit="1"/>
    </xf>
    <xf numFmtId="0" fontId="43" fillId="35" borderId="23" xfId="0" applyFont="1" applyFill="1" applyBorder="1" applyAlignment="1">
      <alignment horizontal="distributed" vertical="center" wrapText="1" indent="1"/>
    </xf>
    <xf numFmtId="0" fontId="46" fillId="35" borderId="23" xfId="0" applyFont="1" applyFill="1" applyBorder="1" applyAlignment="1">
      <alignment horizontal="distributed" vertical="center" shrinkToFit="1"/>
    </xf>
    <xf numFmtId="177" fontId="43" fillId="35" borderId="8" xfId="0" applyNumberFormat="1" applyFont="1" applyFill="1" applyBorder="1" applyAlignment="1">
      <alignment horizontal="center" vertical="center" shrinkToFit="1"/>
    </xf>
    <xf numFmtId="177" fontId="43" fillId="35" borderId="20" xfId="0" applyNumberFormat="1" applyFont="1" applyFill="1" applyBorder="1" applyAlignment="1">
      <alignment horizontal="center" vertical="center" shrinkToFit="1"/>
    </xf>
    <xf numFmtId="177" fontId="43" fillId="35" borderId="23" xfId="0" applyNumberFormat="1" applyFont="1" applyFill="1" applyBorder="1" applyAlignment="1">
      <alignment horizontal="center" vertical="center" shrinkToFit="1"/>
    </xf>
    <xf numFmtId="49" fontId="40" fillId="35" borderId="2" xfId="0" applyNumberFormat="1" applyFont="1" applyFill="1" applyBorder="1" applyAlignment="1">
      <alignment horizontal="center" vertical="center" wrapText="1"/>
    </xf>
    <xf numFmtId="49" fontId="34" fillId="35" borderId="8" xfId="0" applyNumberFormat="1" applyFont="1" applyFill="1" applyBorder="1" applyAlignment="1">
      <alignment horizontal="center" vertical="center"/>
    </xf>
    <xf numFmtId="49" fontId="34" fillId="35" borderId="20" xfId="0" applyNumberFormat="1" applyFont="1" applyFill="1" applyBorder="1" applyAlignment="1">
      <alignment horizontal="center" vertical="center"/>
    </xf>
    <xf numFmtId="49" fontId="34" fillId="35" borderId="23" xfId="0" applyNumberFormat="1" applyFont="1" applyFill="1" applyBorder="1" applyAlignment="1">
      <alignment horizontal="center" vertical="center"/>
    </xf>
    <xf numFmtId="0" fontId="43" fillId="35" borderId="25" xfId="0" applyFont="1" applyFill="1" applyBorder="1" applyAlignment="1">
      <alignment horizontal="distributed" vertical="center" wrapText="1" indent="1"/>
    </xf>
    <xf numFmtId="0" fontId="46" fillId="35" borderId="25" xfId="0" applyFont="1" applyFill="1" applyBorder="1" applyAlignment="1">
      <alignment horizontal="distributed" vertical="center" shrinkToFit="1"/>
    </xf>
    <xf numFmtId="0" fontId="43" fillId="0" borderId="25" xfId="0" applyFont="1" applyBorder="1" applyAlignment="1">
      <alignment horizontal="distributed" vertical="center" indent="1" shrinkToFit="1"/>
    </xf>
    <xf numFmtId="177" fontId="43" fillId="35" borderId="25" xfId="0" applyNumberFormat="1" applyFont="1" applyFill="1" applyBorder="1" applyAlignment="1">
      <alignment horizontal="center" vertical="center" shrinkToFit="1"/>
    </xf>
    <xf numFmtId="49" fontId="34" fillId="0" borderId="25" xfId="0" applyNumberFormat="1" applyFont="1" applyBorder="1" applyAlignment="1">
      <alignment horizontal="center" vertical="center" shrinkToFit="1"/>
    </xf>
    <xf numFmtId="49" fontId="34" fillId="0" borderId="25" xfId="0" applyNumberFormat="1" applyFont="1" applyBorder="1" applyAlignment="1">
      <alignment horizontal="center" vertical="center"/>
    </xf>
    <xf numFmtId="49" fontId="34" fillId="35" borderId="25" xfId="0" applyNumberFormat="1" applyFont="1" applyFill="1" applyBorder="1" applyAlignment="1">
      <alignment horizontal="center" vertical="center"/>
    </xf>
    <xf numFmtId="0" fontId="34" fillId="35" borderId="21" xfId="0" applyFont="1" applyFill="1" applyBorder="1">
      <alignment vertical="center"/>
    </xf>
    <xf numFmtId="0" fontId="34" fillId="35" borderId="22" xfId="0" applyFont="1" applyFill="1" applyBorder="1">
      <alignment vertical="center"/>
    </xf>
    <xf numFmtId="0" fontId="34" fillId="35" borderId="24" xfId="0" applyFont="1" applyFill="1" applyBorder="1">
      <alignment vertical="center"/>
    </xf>
    <xf numFmtId="0" fontId="34" fillId="35" borderId="26" xfId="0" applyFont="1" applyFill="1" applyBorder="1">
      <alignment vertical="center"/>
    </xf>
    <xf numFmtId="49" fontId="34" fillId="35" borderId="2" xfId="0" applyNumberFormat="1" applyFont="1" applyFill="1" applyBorder="1" applyAlignment="1">
      <alignment horizontal="center" vertical="center" shrinkToFit="1"/>
    </xf>
    <xf numFmtId="14" fontId="34" fillId="35" borderId="8" xfId="0" applyNumberFormat="1" applyFont="1" applyFill="1" applyBorder="1" applyAlignment="1">
      <alignment horizontal="center" vertical="center" shrinkToFit="1"/>
    </xf>
    <xf numFmtId="14" fontId="34" fillId="35" borderId="2" xfId="0" applyNumberFormat="1" applyFont="1" applyFill="1" applyBorder="1" applyAlignment="1">
      <alignment horizontal="center" vertical="center" shrinkToFit="1"/>
    </xf>
    <xf numFmtId="49" fontId="34" fillId="35" borderId="33" xfId="0" applyNumberFormat="1" applyFont="1" applyFill="1" applyBorder="1" applyAlignment="1">
      <alignment horizontal="center" vertical="center" shrinkToFit="1"/>
    </xf>
    <xf numFmtId="49" fontId="34" fillId="35" borderId="20" xfId="0" applyNumberFormat="1" applyFont="1" applyFill="1" applyBorder="1" applyAlignment="1">
      <alignment horizontal="center" vertical="center" shrinkToFit="1"/>
    </xf>
    <xf numFmtId="49" fontId="34" fillId="35" borderId="23" xfId="0" applyNumberFormat="1" applyFont="1" applyFill="1" applyBorder="1" applyAlignment="1">
      <alignment horizontal="center" vertical="center" shrinkToFit="1"/>
    </xf>
    <xf numFmtId="49" fontId="34" fillId="35" borderId="8" xfId="0" applyNumberFormat="1" applyFont="1" applyFill="1" applyBorder="1" applyAlignment="1">
      <alignment horizontal="center" vertical="center" shrinkToFit="1"/>
    </xf>
    <xf numFmtId="49" fontId="34" fillId="35" borderId="28" xfId="0" applyNumberFormat="1" applyFont="1" applyFill="1" applyBorder="1" applyAlignment="1">
      <alignment horizontal="center" vertical="center" shrinkToFit="1"/>
    </xf>
    <xf numFmtId="49" fontId="34" fillId="35" borderId="27" xfId="0" applyNumberFormat="1" applyFont="1" applyFill="1" applyBorder="1" applyAlignment="1">
      <alignment horizontal="center" vertical="center" shrinkToFit="1"/>
    </xf>
    <xf numFmtId="49" fontId="34" fillId="35" borderId="0" xfId="0" applyNumberFormat="1" applyFont="1" applyFill="1" applyAlignment="1">
      <alignment horizontal="center" vertical="center" shrinkToFit="1"/>
    </xf>
    <xf numFmtId="49" fontId="34" fillId="35" borderId="38" xfId="0" applyNumberFormat="1" applyFont="1" applyFill="1" applyBorder="1" applyAlignment="1">
      <alignment horizontal="center" vertical="center" shrinkToFit="1"/>
    </xf>
    <xf numFmtId="49" fontId="34" fillId="35" borderId="3" xfId="0" applyNumberFormat="1" applyFont="1" applyFill="1" applyBorder="1" applyAlignment="1">
      <alignment horizontal="center" vertical="center" shrinkToFit="1"/>
    </xf>
    <xf numFmtId="49" fontId="34" fillId="35" borderId="9" xfId="0" applyNumberFormat="1" applyFont="1" applyFill="1" applyBorder="1" applyAlignment="1">
      <alignment horizontal="center" vertical="center" shrinkToFit="1"/>
    </xf>
    <xf numFmtId="57" fontId="50" fillId="35" borderId="8" xfId="0" applyNumberFormat="1" applyFont="1" applyFill="1" applyBorder="1" applyAlignment="1">
      <alignment horizontal="center" vertical="center" shrinkToFit="1"/>
    </xf>
    <xf numFmtId="57" fontId="50" fillId="35" borderId="20" xfId="0" applyNumberFormat="1" applyFont="1" applyFill="1" applyBorder="1" applyAlignment="1">
      <alignment horizontal="center" vertical="center" shrinkToFit="1"/>
    </xf>
    <xf numFmtId="57" fontId="50" fillId="35" borderId="9" xfId="0" applyNumberFormat="1" applyFont="1" applyFill="1" applyBorder="1" applyAlignment="1">
      <alignment horizontal="center" vertical="center" shrinkToFit="1"/>
    </xf>
    <xf numFmtId="57" fontId="50" fillId="35" borderId="3" xfId="0" applyNumberFormat="1" applyFont="1" applyFill="1" applyBorder="1" applyAlignment="1">
      <alignment horizontal="center" vertical="center" shrinkToFit="1"/>
    </xf>
    <xf numFmtId="57" fontId="56" fillId="35" borderId="20" xfId="0" applyNumberFormat="1" applyFont="1" applyFill="1" applyBorder="1" applyAlignment="1">
      <alignment horizontal="center" vertical="center" shrinkToFit="1"/>
    </xf>
    <xf numFmtId="57" fontId="50" fillId="35" borderId="23" xfId="0" applyNumberFormat="1" applyFont="1" applyFill="1" applyBorder="1" applyAlignment="1">
      <alignment horizontal="center" vertical="center" shrinkToFit="1"/>
    </xf>
    <xf numFmtId="49" fontId="34" fillId="35" borderId="25" xfId="0" applyNumberFormat="1" applyFont="1" applyFill="1" applyBorder="1" applyAlignment="1">
      <alignment horizontal="center" vertical="center" shrinkToFit="1"/>
    </xf>
    <xf numFmtId="49" fontId="34" fillId="35" borderId="35" xfId="0" applyNumberFormat="1" applyFont="1" applyFill="1" applyBorder="1" applyAlignment="1">
      <alignment horizontal="center" vertical="center" shrinkToFit="1"/>
    </xf>
    <xf numFmtId="49" fontId="43" fillId="35" borderId="33" xfId="0" applyNumberFormat="1" applyFont="1" applyFill="1" applyBorder="1" applyAlignment="1">
      <alignment horizontal="center" vertical="center" shrinkToFit="1"/>
    </xf>
    <xf numFmtId="49" fontId="43" fillId="35" borderId="20" xfId="0" applyNumberFormat="1" applyFont="1" applyFill="1" applyBorder="1" applyAlignment="1">
      <alignment horizontal="center" vertical="center" shrinkToFit="1"/>
    </xf>
    <xf numFmtId="49" fontId="43" fillId="35" borderId="23" xfId="0" applyNumberFormat="1" applyFont="1" applyFill="1" applyBorder="1" applyAlignment="1">
      <alignment horizontal="center" vertical="center" shrinkToFit="1"/>
    </xf>
    <xf numFmtId="49" fontId="43" fillId="35" borderId="8" xfId="0" applyNumberFormat="1" applyFont="1" applyFill="1" applyBorder="1" applyAlignment="1">
      <alignment horizontal="center" vertical="center" shrinkToFit="1"/>
    </xf>
    <xf numFmtId="49" fontId="43" fillId="35" borderId="3" xfId="0" applyNumberFormat="1" applyFont="1" applyFill="1" applyBorder="1" applyAlignment="1">
      <alignment horizontal="center" vertical="center" shrinkToFit="1"/>
    </xf>
    <xf numFmtId="49" fontId="43" fillId="35" borderId="9" xfId="0" applyNumberFormat="1" applyFont="1" applyFill="1" applyBorder="1" applyAlignment="1">
      <alignment horizontal="center" vertical="center" shrinkToFit="1"/>
    </xf>
    <xf numFmtId="49" fontId="43" fillId="35" borderId="2" xfId="0" applyNumberFormat="1" applyFont="1" applyFill="1" applyBorder="1" applyAlignment="1">
      <alignment horizontal="center" vertical="center" shrinkToFit="1"/>
    </xf>
    <xf numFmtId="57" fontId="49" fillId="35" borderId="8" xfId="0" applyNumberFormat="1" applyFont="1" applyFill="1" applyBorder="1" applyAlignment="1">
      <alignment horizontal="center" vertical="center" shrinkToFit="1"/>
    </xf>
    <xf numFmtId="57" fontId="49" fillId="35" borderId="20" xfId="0" applyNumberFormat="1" applyFont="1" applyFill="1" applyBorder="1" applyAlignment="1">
      <alignment horizontal="center" vertical="center" shrinkToFit="1"/>
    </xf>
    <xf numFmtId="57" fontId="50" fillId="35" borderId="41" xfId="0" applyNumberFormat="1" applyFont="1" applyFill="1" applyBorder="1" applyAlignment="1">
      <alignment horizontal="center" vertical="center" shrinkToFit="1"/>
    </xf>
    <xf numFmtId="57" fontId="57" fillId="35" borderId="0" xfId="0" applyNumberFormat="1" applyFont="1" applyFill="1" applyAlignment="1">
      <alignment horizontal="center" vertical="center" shrinkToFit="1"/>
    </xf>
    <xf numFmtId="57" fontId="57" fillId="35" borderId="28" xfId="0" applyNumberFormat="1" applyFont="1" applyFill="1" applyBorder="1" applyAlignment="1">
      <alignment horizontal="center" vertical="center" shrinkToFit="1"/>
    </xf>
    <xf numFmtId="57" fontId="57" fillId="35" borderId="4" xfId="0" applyNumberFormat="1" applyFont="1" applyFill="1" applyBorder="1" applyAlignment="1">
      <alignment horizontal="center" vertical="center" shrinkToFit="1"/>
    </xf>
    <xf numFmtId="57" fontId="57" fillId="35" borderId="21" xfId="0" applyNumberFormat="1" applyFont="1" applyFill="1" applyBorder="1" applyAlignment="1">
      <alignment horizontal="center" vertical="center" shrinkToFit="1"/>
    </xf>
    <xf numFmtId="57" fontId="57" fillId="35" borderId="26" xfId="0" applyNumberFormat="1" applyFont="1" applyFill="1" applyBorder="1" applyAlignment="1">
      <alignment horizontal="center" vertical="center" shrinkToFit="1"/>
    </xf>
    <xf numFmtId="49" fontId="51" fillId="35" borderId="8" xfId="0" applyNumberFormat="1" applyFont="1" applyFill="1" applyBorder="1" applyAlignment="1">
      <alignment horizontal="center" vertical="center" shrinkToFit="1"/>
    </xf>
    <xf numFmtId="49" fontId="51" fillId="35" borderId="20" xfId="0" applyNumberFormat="1" applyFont="1" applyFill="1" applyBorder="1" applyAlignment="1">
      <alignment horizontal="center" vertical="center" shrinkToFit="1"/>
    </xf>
    <xf numFmtId="49" fontId="51" fillId="35" borderId="9" xfId="0" applyNumberFormat="1" applyFont="1" applyFill="1" applyBorder="1" applyAlignment="1">
      <alignment horizontal="center" vertical="center" shrinkToFit="1"/>
    </xf>
    <xf numFmtId="49" fontId="51" fillId="35" borderId="3" xfId="0" applyNumberFormat="1" applyFont="1" applyFill="1" applyBorder="1" applyAlignment="1">
      <alignment horizontal="center" vertical="center" shrinkToFit="1"/>
    </xf>
    <xf numFmtId="49" fontId="51" fillId="35" borderId="23" xfId="0" applyNumberFormat="1" applyFont="1" applyFill="1" applyBorder="1" applyAlignment="1">
      <alignment horizontal="center" vertical="center" shrinkToFit="1"/>
    </xf>
    <xf numFmtId="0" fontId="43" fillId="35" borderId="34" xfId="0" applyFont="1" applyFill="1" applyBorder="1" applyAlignment="1">
      <alignment horizontal="center" vertical="center" shrinkToFit="1"/>
    </xf>
    <xf numFmtId="0" fontId="34" fillId="35" borderId="28" xfId="0" applyFont="1" applyFill="1" applyBorder="1" applyAlignment="1">
      <alignment horizontal="center" vertical="center" shrinkToFit="1"/>
    </xf>
    <xf numFmtId="0" fontId="43" fillId="35" borderId="28" xfId="0" applyFont="1" applyFill="1" applyBorder="1" applyAlignment="1">
      <alignment horizontal="center" vertical="center" shrinkToFit="1"/>
    </xf>
    <xf numFmtId="57" fontId="43" fillId="35" borderId="31" xfId="0" applyNumberFormat="1" applyFont="1" applyFill="1" applyBorder="1" applyAlignment="1">
      <alignment horizontal="center" vertical="center" shrinkToFit="1"/>
    </xf>
    <xf numFmtId="0" fontId="34" fillId="35" borderId="0" xfId="0" applyFont="1" applyFill="1" applyAlignment="1">
      <alignment horizontal="center" vertical="center" shrinkToFit="1"/>
    </xf>
    <xf numFmtId="49" fontId="34" fillId="35" borderId="31" xfId="0" applyNumberFormat="1" applyFont="1" applyFill="1" applyBorder="1" applyAlignment="1">
      <alignment horizontal="center" vertical="center" shrinkToFit="1"/>
    </xf>
    <xf numFmtId="57" fontId="68" fillId="35" borderId="0" xfId="0" applyNumberFormat="1" applyFont="1" applyFill="1" applyAlignment="1">
      <alignment horizontal="center" vertical="center" shrinkToFit="1"/>
    </xf>
    <xf numFmtId="57" fontId="68" fillId="35" borderId="28" xfId="0" applyNumberFormat="1" applyFont="1" applyFill="1" applyBorder="1" applyAlignment="1">
      <alignment horizontal="center" vertical="center" shrinkToFit="1"/>
    </xf>
    <xf numFmtId="57" fontId="68" fillId="35" borderId="31" xfId="0" applyNumberFormat="1" applyFont="1" applyFill="1" applyBorder="1" applyAlignment="1">
      <alignment horizontal="center" vertical="center" shrinkToFit="1"/>
    </xf>
    <xf numFmtId="57" fontId="68" fillId="35" borderId="34" xfId="0" applyNumberFormat="1" applyFont="1" applyFill="1" applyBorder="1" applyAlignment="1">
      <alignment horizontal="center" vertical="center" shrinkToFit="1"/>
    </xf>
    <xf numFmtId="57" fontId="43" fillId="35" borderId="1" xfId="0" applyNumberFormat="1" applyFont="1" applyFill="1" applyBorder="1" applyAlignment="1">
      <alignment horizontal="center" vertical="center" shrinkToFit="1"/>
    </xf>
    <xf numFmtId="57" fontId="43" fillId="35" borderId="20" xfId="0" applyNumberFormat="1" applyFont="1" applyFill="1" applyBorder="1" applyAlignment="1">
      <alignment horizontal="center" vertical="center" shrinkToFit="1"/>
    </xf>
    <xf numFmtId="57" fontId="43" fillId="35" borderId="28" xfId="0" applyNumberFormat="1" applyFont="1" applyFill="1" applyBorder="1" applyAlignment="1">
      <alignment horizontal="center" vertical="center" shrinkToFit="1"/>
    </xf>
    <xf numFmtId="57" fontId="43" fillId="35" borderId="4" xfId="0" applyNumberFormat="1" applyFont="1" applyFill="1" applyBorder="1" applyAlignment="1">
      <alignment horizontal="center" vertical="center" shrinkToFit="1"/>
    </xf>
    <xf numFmtId="57" fontId="43" fillId="35" borderId="0" xfId="0" applyNumberFormat="1" applyFont="1" applyFill="1" applyAlignment="1">
      <alignment horizontal="center" vertical="center" shrinkToFit="1"/>
    </xf>
    <xf numFmtId="57" fontId="43" fillId="35" borderId="30" xfId="0" applyNumberFormat="1" applyFont="1" applyFill="1" applyBorder="1" applyAlignment="1">
      <alignment horizontal="center" vertical="center" shrinkToFit="1"/>
    </xf>
    <xf numFmtId="14" fontId="71" fillId="0" borderId="0" xfId="0" applyNumberFormat="1" applyFont="1" applyProtection="1">
      <alignment vertical="center"/>
      <protection locked="0"/>
    </xf>
    <xf numFmtId="49" fontId="35" fillId="0" borderId="27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vertical="top"/>
    </xf>
    <xf numFmtId="0" fontId="48" fillId="0" borderId="0" xfId="0" applyFont="1" applyAlignment="1">
      <alignment horizontal="left"/>
    </xf>
    <xf numFmtId="0" fontId="48" fillId="0" borderId="0" xfId="0" applyFont="1" applyAlignment="1">
      <alignment horizontal="right" vertical="top"/>
    </xf>
    <xf numFmtId="0" fontId="47" fillId="0" borderId="0" xfId="0" applyFont="1" applyAlignment="1">
      <alignment horizontal="left" vertical="top"/>
    </xf>
    <xf numFmtId="181" fontId="44" fillId="35" borderId="20" xfId="0" applyNumberFormat="1" applyFont="1" applyFill="1" applyBorder="1" applyAlignment="1">
      <alignment horizontal="center" vertical="center" wrapText="1" shrinkToFit="1"/>
    </xf>
    <xf numFmtId="0" fontId="42" fillId="35" borderId="0" xfId="0" applyFont="1" applyFill="1" applyBorder="1" applyAlignment="1">
      <alignment horizontal="center" vertical="center" shrinkToFit="1"/>
    </xf>
    <xf numFmtId="181" fontId="44" fillId="35" borderId="25" xfId="0" applyNumberFormat="1" applyFont="1" applyFill="1" applyBorder="1" applyAlignment="1">
      <alignment horizontal="center" vertical="center" wrapText="1" shrinkToFit="1"/>
    </xf>
    <xf numFmtId="181" fontId="44" fillId="35" borderId="23" xfId="0" applyNumberFormat="1" applyFont="1" applyFill="1" applyBorder="1" applyAlignment="1">
      <alignment horizontal="center" vertical="center" wrapText="1" shrinkToFit="1"/>
    </xf>
    <xf numFmtId="181" fontId="44" fillId="35" borderId="2" xfId="0" applyNumberFormat="1" applyFont="1" applyFill="1" applyBorder="1" applyAlignment="1">
      <alignment horizontal="center" vertical="center" wrapText="1" shrinkToFit="1"/>
    </xf>
    <xf numFmtId="181" fontId="44" fillId="35" borderId="9" xfId="0" applyNumberFormat="1" applyFont="1" applyFill="1" applyBorder="1" applyAlignment="1">
      <alignment horizontal="center" vertical="center" wrapText="1" shrinkToFit="1"/>
    </xf>
  </cellXfs>
  <cellStyles count="63">
    <cellStyle name="20% - アクセント 1" xfId="33" builtinId="30" customBuiltin="1"/>
    <cellStyle name="20% - アクセント 2" xfId="37" builtinId="34" customBuiltin="1"/>
    <cellStyle name="20% - アクセント 3" xfId="41" builtinId="38" customBuiltin="1"/>
    <cellStyle name="20% - アクセント 4" xfId="45" builtinId="42" customBuiltin="1"/>
    <cellStyle name="20% - アクセント 5" xfId="49" builtinId="46" customBuiltin="1"/>
    <cellStyle name="20% - アクセント 6" xfId="53" builtinId="50" customBuiltin="1"/>
    <cellStyle name="40% - アクセント 1" xfId="34" builtinId="31" customBuiltin="1"/>
    <cellStyle name="40% - アクセント 2" xfId="38" builtinId="35" customBuiltin="1"/>
    <cellStyle name="40% - アクセント 3" xfId="42" builtinId="39" customBuiltin="1"/>
    <cellStyle name="40% - アクセント 4" xfId="46" builtinId="43" customBuiltin="1"/>
    <cellStyle name="40% - アクセント 5" xfId="50" builtinId="47" customBuiltin="1"/>
    <cellStyle name="40% - アクセント 6" xfId="54" builtinId="51" customBuiltin="1"/>
    <cellStyle name="60% - アクセント 1" xfId="35" builtinId="32" customBuiltin="1"/>
    <cellStyle name="60% - アクセント 2" xfId="39" builtinId="36" customBuiltin="1"/>
    <cellStyle name="60% - アクセント 3" xfId="43" builtinId="40" customBuiltin="1"/>
    <cellStyle name="60% - アクセント 4" xfId="47" builtinId="44" customBuiltin="1"/>
    <cellStyle name="60% - アクセント 5" xfId="51" builtinId="48" customBuiltin="1"/>
    <cellStyle name="60% - アクセント 6" xfId="55" builtinId="52" customBuiltin="1"/>
    <cellStyle name="アクセント 1" xfId="32" builtinId="29" customBuiltin="1"/>
    <cellStyle name="アクセント 2" xfId="36" builtinId="33" customBuiltin="1"/>
    <cellStyle name="アクセント 3" xfId="40" builtinId="37" customBuiltin="1"/>
    <cellStyle name="アクセント 4" xfId="44" builtinId="41" customBuiltin="1"/>
    <cellStyle name="アクセント 5" xfId="48" builtinId="45" customBuiltin="1"/>
    <cellStyle name="アクセント 6" xfId="52" builtinId="49" customBuiltin="1"/>
    <cellStyle name="タイトル" xfId="16" builtinId="15" customBuiltin="1"/>
    <cellStyle name="チェック セル" xfId="28" builtinId="23" customBuiltin="1"/>
    <cellStyle name="どちらでもない" xfId="23" builtinId="28" customBuiltin="1"/>
    <cellStyle name="メモ 2" xfId="57" xr:uid="{00000000-0005-0000-0000-00001B000000}"/>
    <cellStyle name="リンク セル" xfId="27" builtinId="24" customBuiltin="1"/>
    <cellStyle name="悪い" xfId="22" builtinId="27" customBuiltin="1"/>
    <cellStyle name="計算" xfId="26" builtinId="22" customBuiltin="1"/>
    <cellStyle name="警告文" xfId="29" builtinId="11" customBuiltin="1"/>
    <cellStyle name="桁区切り 2" xfId="3" xr:uid="{00000000-0005-0000-0000-000020000000}"/>
    <cellStyle name="桁区切り 3" xfId="4" xr:uid="{00000000-0005-0000-0000-000021000000}"/>
    <cellStyle name="見出し 1" xfId="17" builtinId="16" customBuiltin="1"/>
    <cellStyle name="見出し 2" xfId="18" builtinId="17" customBuiltin="1"/>
    <cellStyle name="見出し 3" xfId="19" builtinId="18" customBuiltin="1"/>
    <cellStyle name="見出し 4" xfId="20" builtinId="19" customBuiltin="1"/>
    <cellStyle name="集計" xfId="31" builtinId="25" customBuiltin="1"/>
    <cellStyle name="出力" xfId="25" builtinId="21" customBuiltin="1"/>
    <cellStyle name="説明文" xfId="30" builtinId="53" customBuiltin="1"/>
    <cellStyle name="入力" xfId="24" builtinId="20" customBuiltin="1"/>
    <cellStyle name="標準" xfId="0" builtinId="0"/>
    <cellStyle name="標準 2" xfId="2" xr:uid="{00000000-0005-0000-0000-00002B000000}"/>
    <cellStyle name="標準 2 2" xfId="1" xr:uid="{00000000-0005-0000-0000-00002C000000}"/>
    <cellStyle name="標準 2 2 2" xfId="5" xr:uid="{00000000-0005-0000-0000-00002D000000}"/>
    <cellStyle name="標準 2 2 2 2" xfId="14" xr:uid="{00000000-0005-0000-0000-00002E000000}"/>
    <cellStyle name="標準 2 2 2 3" xfId="61" xr:uid="{00000000-0005-0000-0000-00002F000000}"/>
    <cellStyle name="標準 2 2 3" xfId="12" xr:uid="{00000000-0005-0000-0000-000030000000}"/>
    <cellStyle name="標準 2 2 4" xfId="60" xr:uid="{00000000-0005-0000-0000-000031000000}"/>
    <cellStyle name="標準 2 3" xfId="6" xr:uid="{00000000-0005-0000-0000-000032000000}"/>
    <cellStyle name="標準 2 4" xfId="7" xr:uid="{00000000-0005-0000-0000-000033000000}"/>
    <cellStyle name="標準 2 5" xfId="13" xr:uid="{00000000-0005-0000-0000-000034000000}"/>
    <cellStyle name="標準 3" xfId="8" xr:uid="{00000000-0005-0000-0000-000035000000}"/>
    <cellStyle name="標準 3 2" xfId="9" xr:uid="{00000000-0005-0000-0000-000036000000}"/>
    <cellStyle name="標準 3 2 2" xfId="15" xr:uid="{00000000-0005-0000-0000-000037000000}"/>
    <cellStyle name="標準 3 2 3" xfId="59" xr:uid="{00000000-0005-0000-0000-000038000000}"/>
    <cellStyle name="標準 3 2 4" xfId="62" xr:uid="{00000000-0005-0000-0000-000039000000}"/>
    <cellStyle name="標準 3 3" xfId="58" xr:uid="{00000000-0005-0000-0000-00003A000000}"/>
    <cellStyle name="標準 4" xfId="56" xr:uid="{00000000-0005-0000-0000-00003B000000}"/>
    <cellStyle name="未定義" xfId="10" xr:uid="{00000000-0005-0000-0000-00003C000000}"/>
    <cellStyle name="未定義 2" xfId="11" xr:uid="{00000000-0005-0000-0000-00003D000000}"/>
    <cellStyle name="良い" xfId="21" builtinId="26" customBuiltin="1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0"/>
  <sheetViews>
    <sheetView tabSelected="1" view="pageBreakPreview" zoomScale="75" zoomScaleNormal="100" zoomScaleSheetLayoutView="75" workbookViewId="0">
      <pane ySplit="2" topLeftCell="A3" activePane="bottomLeft" state="frozen"/>
      <selection pane="bottomLeft"/>
    </sheetView>
  </sheetViews>
  <sheetFormatPr defaultRowHeight="13.5"/>
  <cols>
    <col min="1" max="1" width="2" customWidth="1"/>
    <col min="2" max="4" width="5.33203125" style="308" customWidth="1"/>
    <col min="5" max="5" width="7.5" style="308" customWidth="1"/>
    <col min="6" max="6" width="5.1640625" style="308" customWidth="1"/>
    <col min="7" max="7" width="13.6640625" style="308" hidden="1" customWidth="1"/>
    <col min="8" max="8" width="25.83203125" style="308" customWidth="1"/>
    <col min="9" max="9" width="29.5" style="348" customWidth="1"/>
    <col min="10" max="10" width="13.5" customWidth="1"/>
    <col min="11" max="11" width="27.83203125" customWidth="1"/>
    <col min="12" max="12" width="9.33203125" hidden="1" customWidth="1"/>
    <col min="13" max="13" width="12.83203125" hidden="1" customWidth="1"/>
    <col min="14" max="14" width="18.6640625" style="308" customWidth="1"/>
    <col min="15" max="15" width="18.83203125" style="308" customWidth="1"/>
    <col min="16" max="16" width="10.83203125" style="316" customWidth="1"/>
    <col min="17" max="17" width="23.33203125" hidden="1" customWidth="1"/>
    <col min="18" max="18" width="9.33203125" style="316"/>
    <col min="19" max="19" width="8.1640625" style="316" customWidth="1"/>
    <col min="20" max="20" width="8.5" style="316" customWidth="1"/>
    <col min="21" max="21" width="12.83203125" style="315" customWidth="1"/>
    <col min="22" max="23" width="7.33203125" style="316" customWidth="1"/>
    <col min="24" max="24" width="15.83203125" style="316" customWidth="1"/>
  </cols>
  <sheetData>
    <row r="1" spans="2:24" ht="24.75" customHeight="1">
      <c r="X1" s="587">
        <v>45382</v>
      </c>
    </row>
    <row r="2" spans="2:24" s="1" customFormat="1" ht="44.25" customHeight="1">
      <c r="B2" s="259" t="s">
        <v>1815</v>
      </c>
      <c r="C2" s="259" t="s">
        <v>1884</v>
      </c>
      <c r="D2" s="259" t="s">
        <v>1816</v>
      </c>
      <c r="E2" s="259" t="s">
        <v>1734</v>
      </c>
      <c r="F2" s="273" t="s">
        <v>1845</v>
      </c>
      <c r="G2" s="286" t="s">
        <v>1629</v>
      </c>
      <c r="H2" s="159" t="s">
        <v>1732</v>
      </c>
      <c r="I2" s="310" t="s">
        <v>1883</v>
      </c>
      <c r="J2" s="158" t="s">
        <v>247</v>
      </c>
      <c r="K2" s="159" t="s">
        <v>1733</v>
      </c>
      <c r="L2" s="160" t="s">
        <v>245</v>
      </c>
      <c r="M2" s="158" t="s">
        <v>247</v>
      </c>
      <c r="N2" s="356" t="s">
        <v>248</v>
      </c>
      <c r="O2" s="356" t="s">
        <v>1728</v>
      </c>
      <c r="P2" s="110" t="s">
        <v>1730</v>
      </c>
      <c r="Q2" s="530"/>
      <c r="R2" s="53" t="s">
        <v>1731</v>
      </c>
      <c r="S2" s="53" t="s">
        <v>1735</v>
      </c>
      <c r="T2" s="53" t="s">
        <v>1739</v>
      </c>
      <c r="U2" s="313" t="s">
        <v>1879</v>
      </c>
      <c r="V2" s="109" t="s">
        <v>1736</v>
      </c>
      <c r="W2" s="53" t="s">
        <v>1737</v>
      </c>
      <c r="X2" s="110" t="s">
        <v>1738</v>
      </c>
    </row>
    <row r="3" spans="2:24" s="1" customFormat="1" ht="44.25" customHeight="1">
      <c r="B3" s="259">
        <v>1</v>
      </c>
      <c r="C3" s="260">
        <v>1</v>
      </c>
      <c r="D3" s="260" t="s">
        <v>1817</v>
      </c>
      <c r="E3" s="260" t="s">
        <v>1818</v>
      </c>
      <c r="F3" s="309" t="s">
        <v>1819</v>
      </c>
      <c r="G3" s="287" t="s">
        <v>249</v>
      </c>
      <c r="H3" s="220" t="str">
        <f>G3&amp;"小学校"</f>
        <v>三の丸小学校</v>
      </c>
      <c r="I3" s="323" ph="1"/>
      <c r="J3" s="161" t="s">
        <v>246</v>
      </c>
      <c r="K3" s="162" t="str">
        <f>"水戸市"&amp;L3</f>
        <v>水戸市三の丸1-6-51</v>
      </c>
      <c r="L3" s="163" t="s">
        <v>250</v>
      </c>
      <c r="M3" s="161" t="s">
        <v>246</v>
      </c>
      <c r="N3" s="164">
        <v>292244533</v>
      </c>
      <c r="O3" s="164">
        <v>292244532</v>
      </c>
      <c r="P3" s="141"/>
      <c r="Q3" s="531" t="str">
        <f>IF(P3="","","s"&amp;$P3)</f>
        <v/>
      </c>
      <c r="R3" s="54"/>
      <c r="S3" s="54"/>
      <c r="T3" s="54"/>
      <c r="U3" s="314" t="str">
        <f>IF(P3="","",(DATEDIF($Q3,$X$1,"y")&amp;"."&amp;DATEDIF($Q3,$X$1,"yM")))</f>
        <v/>
      </c>
      <c r="V3" s="54"/>
      <c r="W3" s="54"/>
      <c r="X3" s="77"/>
    </row>
    <row r="4" spans="2:24" s="1" customFormat="1" ht="44.25" customHeight="1">
      <c r="B4" s="259">
        <v>2</v>
      </c>
      <c r="C4" s="354">
        <v>2</v>
      </c>
      <c r="D4" s="354" t="s">
        <v>1817</v>
      </c>
      <c r="E4" s="354" t="s">
        <v>1818</v>
      </c>
      <c r="F4" s="355" t="s">
        <v>1819</v>
      </c>
      <c r="G4" s="288" t="s">
        <v>5</v>
      </c>
      <c r="H4" s="261" t="str">
        <f t="shared" ref="H4:H34" si="0">G4&amp;"小学校"</f>
        <v>五軒小学校</v>
      </c>
      <c r="I4" s="317" ph="1"/>
      <c r="J4" s="165" t="s">
        <v>6</v>
      </c>
      <c r="K4" s="166" t="str">
        <f t="shared" ref="K4:K50" si="1">"水戸市"&amp;L4</f>
        <v>水戸市金町3-2-25</v>
      </c>
      <c r="L4" s="167" t="s">
        <v>251</v>
      </c>
      <c r="M4" s="165" t="s">
        <v>6</v>
      </c>
      <c r="N4" s="168">
        <v>292242900</v>
      </c>
      <c r="O4" s="168">
        <v>292242901</v>
      </c>
      <c r="P4" s="78"/>
      <c r="Q4" s="531" t="str">
        <f t="shared" ref="Q4:Q18" si="2">IF(P4="","","s"&amp;$P4)</f>
        <v/>
      </c>
      <c r="R4" s="55"/>
      <c r="S4" s="55"/>
      <c r="T4" s="55"/>
      <c r="U4" s="593" t="str">
        <f t="shared" ref="U4:U67" si="3">IF(P4="","",(DATEDIF($Q4,$X$1,"y")&amp;"."&amp;DATEDIF($Q4,$X$1,"yM")))</f>
        <v/>
      </c>
      <c r="V4" s="55"/>
      <c r="W4" s="55"/>
      <c r="X4" s="78"/>
    </row>
    <row r="5" spans="2:24" s="1" customFormat="1" ht="44.25" customHeight="1">
      <c r="B5" s="259">
        <v>3</v>
      </c>
      <c r="C5" s="354">
        <v>3</v>
      </c>
      <c r="D5" s="354" t="s">
        <v>1817</v>
      </c>
      <c r="E5" s="354" t="s">
        <v>1818</v>
      </c>
      <c r="F5" s="355" t="s">
        <v>1819</v>
      </c>
      <c r="G5" s="288" t="s">
        <v>252</v>
      </c>
      <c r="H5" s="261" t="str">
        <f t="shared" si="0"/>
        <v>新荘小学校</v>
      </c>
      <c r="I5" s="317" ph="1"/>
      <c r="J5" s="165" t="s">
        <v>254</v>
      </c>
      <c r="K5" s="166" t="str">
        <f t="shared" si="1"/>
        <v>水戸市新荘2-11-1</v>
      </c>
      <c r="L5" s="167" t="s">
        <v>253</v>
      </c>
      <c r="M5" s="165" t="s">
        <v>254</v>
      </c>
      <c r="N5" s="168">
        <v>292214659</v>
      </c>
      <c r="O5" s="168">
        <v>292214658</v>
      </c>
      <c r="P5" s="78"/>
      <c r="Q5" s="531" t="str">
        <f t="shared" si="2"/>
        <v/>
      </c>
      <c r="R5" s="55"/>
      <c r="S5" s="55"/>
      <c r="T5" s="55"/>
      <c r="U5" s="593" t="str">
        <f t="shared" si="3"/>
        <v/>
      </c>
      <c r="V5" s="55"/>
      <c r="W5" s="55"/>
      <c r="X5" s="78"/>
    </row>
    <row r="6" spans="2:24" s="1" customFormat="1" ht="44.25" customHeight="1">
      <c r="B6" s="259">
        <v>4</v>
      </c>
      <c r="C6" s="354">
        <v>4</v>
      </c>
      <c r="D6" s="354" t="s">
        <v>1817</v>
      </c>
      <c r="E6" s="354" t="s">
        <v>1818</v>
      </c>
      <c r="F6" s="355" t="s">
        <v>1819</v>
      </c>
      <c r="G6" s="288" t="s">
        <v>7</v>
      </c>
      <c r="H6" s="261" t="str">
        <f t="shared" si="0"/>
        <v>城東小学校</v>
      </c>
      <c r="I6" s="317" ph="1"/>
      <c r="J6" s="165" t="s">
        <v>8</v>
      </c>
      <c r="K6" s="166" t="str">
        <f t="shared" si="1"/>
        <v>水戸市城東2-7-62</v>
      </c>
      <c r="L6" s="167" t="s">
        <v>255</v>
      </c>
      <c r="M6" s="165" t="s">
        <v>8</v>
      </c>
      <c r="N6" s="168">
        <v>292314297</v>
      </c>
      <c r="O6" s="168">
        <v>292314298</v>
      </c>
      <c r="P6" s="78"/>
      <c r="Q6" s="531" t="str">
        <f t="shared" si="2"/>
        <v/>
      </c>
      <c r="R6" s="55"/>
      <c r="S6" s="55"/>
      <c r="T6" s="55"/>
      <c r="U6" s="593" t="str">
        <f t="shared" si="3"/>
        <v/>
      </c>
      <c r="V6" s="55"/>
      <c r="W6" s="55"/>
      <c r="X6" s="78"/>
    </row>
    <row r="7" spans="2:24" s="1" customFormat="1" ht="44.25" customHeight="1">
      <c r="B7" s="259">
        <v>5</v>
      </c>
      <c r="C7" s="354">
        <v>5</v>
      </c>
      <c r="D7" s="354" t="s">
        <v>1817</v>
      </c>
      <c r="E7" s="354" t="s">
        <v>1818</v>
      </c>
      <c r="F7" s="355" t="s">
        <v>1819</v>
      </c>
      <c r="G7" s="288" t="s">
        <v>9</v>
      </c>
      <c r="H7" s="261" t="str">
        <f t="shared" si="0"/>
        <v>浜田小学校</v>
      </c>
      <c r="I7" s="317" ph="1"/>
      <c r="J7" s="165" t="s">
        <v>10</v>
      </c>
      <c r="K7" s="166" t="str">
        <f t="shared" si="1"/>
        <v>水戸市浜田1-1-1</v>
      </c>
      <c r="L7" s="167" t="s">
        <v>256</v>
      </c>
      <c r="M7" s="165" t="s">
        <v>10</v>
      </c>
      <c r="N7" s="168">
        <v>292242717</v>
      </c>
      <c r="O7" s="168">
        <v>292242718</v>
      </c>
      <c r="P7" s="78"/>
      <c r="Q7" s="531" t="str">
        <f t="shared" si="2"/>
        <v/>
      </c>
      <c r="R7" s="55"/>
      <c r="S7" s="55"/>
      <c r="T7" s="55"/>
      <c r="U7" s="593" t="str">
        <f t="shared" si="3"/>
        <v/>
      </c>
      <c r="V7" s="55"/>
      <c r="W7" s="55"/>
      <c r="X7" s="78"/>
    </row>
    <row r="8" spans="2:24" s="1" customFormat="1" ht="44.25" customHeight="1">
      <c r="B8" s="259">
        <v>6</v>
      </c>
      <c r="C8" s="354">
        <v>6</v>
      </c>
      <c r="D8" s="354" t="s">
        <v>1817</v>
      </c>
      <c r="E8" s="354" t="s">
        <v>1818</v>
      </c>
      <c r="F8" s="355" t="s">
        <v>1819</v>
      </c>
      <c r="G8" s="288" t="s">
        <v>11</v>
      </c>
      <c r="H8" s="261" t="str">
        <f t="shared" si="0"/>
        <v>常磐小学校</v>
      </c>
      <c r="I8" s="317" ph="1"/>
      <c r="J8" s="165" t="s">
        <v>12</v>
      </c>
      <c r="K8" s="166" t="str">
        <f t="shared" si="1"/>
        <v>水戸市西原1-3-12</v>
      </c>
      <c r="L8" s="167" t="s">
        <v>257</v>
      </c>
      <c r="M8" s="165" t="s">
        <v>12</v>
      </c>
      <c r="N8" s="168">
        <v>292242272</v>
      </c>
      <c r="O8" s="168">
        <v>292242273</v>
      </c>
      <c r="P8" s="78"/>
      <c r="Q8" s="531" t="str">
        <f t="shared" si="2"/>
        <v/>
      </c>
      <c r="R8" s="55"/>
      <c r="S8" s="55"/>
      <c r="T8" s="55"/>
      <c r="U8" s="593" t="str">
        <f t="shared" si="3"/>
        <v/>
      </c>
      <c r="V8" s="55"/>
      <c r="W8" s="55"/>
      <c r="X8" s="78"/>
    </row>
    <row r="9" spans="2:24" s="1" customFormat="1" ht="44.25" customHeight="1">
      <c r="B9" s="259">
        <v>7</v>
      </c>
      <c r="C9" s="354">
        <v>7</v>
      </c>
      <c r="D9" s="354" t="s">
        <v>1817</v>
      </c>
      <c r="E9" s="354" t="s">
        <v>1818</v>
      </c>
      <c r="F9" s="355" t="s">
        <v>1819</v>
      </c>
      <c r="G9" s="288" t="s">
        <v>13</v>
      </c>
      <c r="H9" s="261" t="str">
        <f t="shared" si="0"/>
        <v>緑岡小学校</v>
      </c>
      <c r="I9" s="317" ph="1"/>
      <c r="J9" s="165" t="s">
        <v>15</v>
      </c>
      <c r="K9" s="166" t="str">
        <f t="shared" si="1"/>
        <v>水戸市見川町2563</v>
      </c>
      <c r="L9" s="167" t="s">
        <v>14</v>
      </c>
      <c r="M9" s="165" t="s">
        <v>15</v>
      </c>
      <c r="N9" s="168">
        <v>292411923</v>
      </c>
      <c r="O9" s="168">
        <v>292411955</v>
      </c>
      <c r="P9" s="78"/>
      <c r="Q9" s="531" t="str">
        <f t="shared" si="2"/>
        <v/>
      </c>
      <c r="R9" s="55"/>
      <c r="S9" s="55"/>
      <c r="T9" s="55"/>
      <c r="U9" s="593" t="str">
        <f t="shared" si="3"/>
        <v/>
      </c>
      <c r="V9" s="55"/>
      <c r="W9" s="55"/>
      <c r="X9" s="78"/>
    </row>
    <row r="10" spans="2:24" s="1" customFormat="1" ht="44.25" customHeight="1">
      <c r="B10" s="259">
        <v>8</v>
      </c>
      <c r="C10" s="354">
        <v>8</v>
      </c>
      <c r="D10" s="354" t="s">
        <v>1817</v>
      </c>
      <c r="E10" s="354" t="s">
        <v>1818</v>
      </c>
      <c r="F10" s="355" t="s">
        <v>1819</v>
      </c>
      <c r="G10" s="288" t="s">
        <v>18</v>
      </c>
      <c r="H10" s="261" t="str">
        <f t="shared" si="0"/>
        <v>寿小学校</v>
      </c>
      <c r="I10" s="317" ph="1"/>
      <c r="J10" s="165" t="s">
        <v>19</v>
      </c>
      <c r="K10" s="166" t="str">
        <f t="shared" si="1"/>
        <v>水戸市平須町1809-1</v>
      </c>
      <c r="L10" s="167" t="s">
        <v>258</v>
      </c>
      <c r="M10" s="165" t="s">
        <v>19</v>
      </c>
      <c r="N10" s="168">
        <v>292410854</v>
      </c>
      <c r="O10" s="168">
        <v>292410943</v>
      </c>
      <c r="P10" s="78"/>
      <c r="Q10" s="531" t="str">
        <f t="shared" si="2"/>
        <v/>
      </c>
      <c r="R10" s="55"/>
      <c r="S10" s="55"/>
      <c r="T10" s="55"/>
      <c r="U10" s="593" t="str">
        <f t="shared" si="3"/>
        <v/>
      </c>
      <c r="V10" s="55"/>
      <c r="W10" s="55"/>
      <c r="X10" s="78"/>
    </row>
    <row r="11" spans="2:24" s="1" customFormat="1" ht="44.25" customHeight="1">
      <c r="B11" s="259">
        <v>9</v>
      </c>
      <c r="C11" s="354">
        <v>9</v>
      </c>
      <c r="D11" s="354" t="s">
        <v>1817</v>
      </c>
      <c r="E11" s="354" t="s">
        <v>1818</v>
      </c>
      <c r="F11" s="355" t="s">
        <v>1819</v>
      </c>
      <c r="G11" s="288" t="s">
        <v>259</v>
      </c>
      <c r="H11" s="261" t="str">
        <f t="shared" si="0"/>
        <v>上大野小学校</v>
      </c>
      <c r="I11" s="317" ph="1"/>
      <c r="J11" s="165" t="s">
        <v>261</v>
      </c>
      <c r="K11" s="166" t="str">
        <f t="shared" si="1"/>
        <v>水戸市東大野106-1</v>
      </c>
      <c r="L11" s="167" t="s">
        <v>260</v>
      </c>
      <c r="M11" s="165" t="s">
        <v>261</v>
      </c>
      <c r="N11" s="168">
        <v>292216242</v>
      </c>
      <c r="O11" s="168">
        <v>292216295</v>
      </c>
      <c r="P11" s="78"/>
      <c r="Q11" s="531" t="str">
        <f t="shared" si="2"/>
        <v/>
      </c>
      <c r="R11" s="55"/>
      <c r="S11" s="55"/>
      <c r="T11" s="55"/>
      <c r="U11" s="593" t="str">
        <f t="shared" si="3"/>
        <v/>
      </c>
      <c r="V11" s="55"/>
      <c r="W11" s="55"/>
      <c r="X11" s="78"/>
    </row>
    <row r="12" spans="2:24" s="1" customFormat="1" ht="44.25" customHeight="1">
      <c r="B12" s="259">
        <v>10</v>
      </c>
      <c r="C12" s="354">
        <v>10</v>
      </c>
      <c r="D12" s="354" t="s">
        <v>1817</v>
      </c>
      <c r="E12" s="354" t="s">
        <v>1818</v>
      </c>
      <c r="F12" s="355" t="s">
        <v>1819</v>
      </c>
      <c r="G12" s="288" t="s">
        <v>262</v>
      </c>
      <c r="H12" s="261" t="str">
        <f t="shared" si="0"/>
        <v>柳河小学校</v>
      </c>
      <c r="I12" s="317" ph="1"/>
      <c r="J12" s="165" t="s">
        <v>264</v>
      </c>
      <c r="K12" s="166" t="str">
        <f t="shared" si="1"/>
        <v>水戸市柳河町318-1</v>
      </c>
      <c r="L12" s="167" t="s">
        <v>263</v>
      </c>
      <c r="M12" s="165" t="s">
        <v>264</v>
      </c>
      <c r="N12" s="168">
        <v>292215997</v>
      </c>
      <c r="O12" s="168">
        <v>292215967</v>
      </c>
      <c r="P12" s="78"/>
      <c r="Q12" s="531" t="str">
        <f t="shared" si="2"/>
        <v/>
      </c>
      <c r="R12" s="55"/>
      <c r="S12" s="55"/>
      <c r="T12" s="55"/>
      <c r="U12" s="593" t="str">
        <f t="shared" si="3"/>
        <v/>
      </c>
      <c r="V12" s="55"/>
      <c r="W12" s="55"/>
      <c r="X12" s="78"/>
    </row>
    <row r="13" spans="2:24" s="1" customFormat="1" ht="44.25" customHeight="1">
      <c r="B13" s="259">
        <v>11</v>
      </c>
      <c r="C13" s="354">
        <v>11</v>
      </c>
      <c r="D13" s="354" t="s">
        <v>1817</v>
      </c>
      <c r="E13" s="354" t="s">
        <v>1818</v>
      </c>
      <c r="F13" s="355" t="s">
        <v>1819</v>
      </c>
      <c r="G13" s="288" t="s">
        <v>265</v>
      </c>
      <c r="H13" s="261" t="str">
        <f t="shared" si="0"/>
        <v>渡里小学校</v>
      </c>
      <c r="I13" s="317" ph="1"/>
      <c r="J13" s="165" t="s">
        <v>267</v>
      </c>
      <c r="K13" s="166" t="str">
        <f t="shared" si="1"/>
        <v>水戸市堀町468-1</v>
      </c>
      <c r="L13" s="167" t="s">
        <v>266</v>
      </c>
      <c r="M13" s="165" t="s">
        <v>267</v>
      </c>
      <c r="N13" s="168">
        <v>292216291</v>
      </c>
      <c r="O13" s="168">
        <v>292216272</v>
      </c>
      <c r="P13" s="78"/>
      <c r="Q13" s="531" t="str">
        <f t="shared" si="2"/>
        <v/>
      </c>
      <c r="R13" s="55"/>
      <c r="S13" s="55"/>
      <c r="T13" s="55"/>
      <c r="U13" s="593" t="str">
        <f t="shared" si="3"/>
        <v/>
      </c>
      <c r="V13" s="55"/>
      <c r="W13" s="55"/>
      <c r="X13" s="78"/>
    </row>
    <row r="14" spans="2:24" s="1" customFormat="1" ht="44.25" customHeight="1">
      <c r="B14" s="259">
        <v>12</v>
      </c>
      <c r="C14" s="354">
        <v>12</v>
      </c>
      <c r="D14" s="354" t="s">
        <v>1817</v>
      </c>
      <c r="E14" s="354" t="s">
        <v>1818</v>
      </c>
      <c r="F14" s="355" t="s">
        <v>1819</v>
      </c>
      <c r="G14" s="288" t="s">
        <v>268</v>
      </c>
      <c r="H14" s="261" t="str">
        <f t="shared" si="0"/>
        <v>吉田小学校</v>
      </c>
      <c r="I14" s="317" ph="1"/>
      <c r="J14" s="165" t="s">
        <v>32</v>
      </c>
      <c r="K14" s="166" t="str">
        <f t="shared" si="1"/>
        <v>水戸市元吉田町1757-1</v>
      </c>
      <c r="L14" s="167" t="s">
        <v>269</v>
      </c>
      <c r="M14" s="165" t="s">
        <v>32</v>
      </c>
      <c r="N14" s="168">
        <v>292475252</v>
      </c>
      <c r="O14" s="168">
        <v>292475243</v>
      </c>
      <c r="P14" s="78"/>
      <c r="Q14" s="531" t="str">
        <f t="shared" si="2"/>
        <v/>
      </c>
      <c r="R14" s="55"/>
      <c r="S14" s="55"/>
      <c r="T14" s="55"/>
      <c r="U14" s="593" t="str">
        <f t="shared" si="3"/>
        <v/>
      </c>
      <c r="V14" s="55"/>
      <c r="W14" s="55"/>
      <c r="X14" s="78"/>
    </row>
    <row r="15" spans="2:24" s="1" customFormat="1" ht="44.25" customHeight="1">
      <c r="B15" s="259">
        <v>13</v>
      </c>
      <c r="C15" s="354">
        <v>13</v>
      </c>
      <c r="D15" s="354" t="s">
        <v>1817</v>
      </c>
      <c r="E15" s="354" t="s">
        <v>1818</v>
      </c>
      <c r="F15" s="355" t="s">
        <v>1819</v>
      </c>
      <c r="G15" s="288" t="s">
        <v>25</v>
      </c>
      <c r="H15" s="261" t="str">
        <f t="shared" si="0"/>
        <v>酒門小学校</v>
      </c>
      <c r="I15" s="317" ph="1"/>
      <c r="J15" s="165" t="s">
        <v>26</v>
      </c>
      <c r="K15" s="166" t="str">
        <f t="shared" si="1"/>
        <v>水戸市酒門町1445-1</v>
      </c>
      <c r="L15" s="167" t="s">
        <v>270</v>
      </c>
      <c r="M15" s="165" t="s">
        <v>26</v>
      </c>
      <c r="N15" s="168">
        <v>292475952</v>
      </c>
      <c r="O15" s="168">
        <v>292475764</v>
      </c>
      <c r="P15" s="78"/>
      <c r="Q15" s="531" t="str">
        <f t="shared" si="2"/>
        <v/>
      </c>
      <c r="R15" s="55"/>
      <c r="S15" s="55"/>
      <c r="T15" s="55"/>
      <c r="U15" s="593" t="str">
        <f t="shared" si="3"/>
        <v/>
      </c>
      <c r="V15" s="55"/>
      <c r="W15" s="55"/>
      <c r="X15" s="78"/>
    </row>
    <row r="16" spans="2:24" s="1" customFormat="1" ht="44.25" customHeight="1">
      <c r="B16" s="259">
        <v>14</v>
      </c>
      <c r="C16" s="354">
        <v>14</v>
      </c>
      <c r="D16" s="354" t="s">
        <v>1817</v>
      </c>
      <c r="E16" s="354" t="s">
        <v>1818</v>
      </c>
      <c r="F16" s="355" t="s">
        <v>1819</v>
      </c>
      <c r="G16" s="288" t="s">
        <v>20</v>
      </c>
      <c r="H16" s="261" t="str">
        <f t="shared" si="0"/>
        <v>石川小学校</v>
      </c>
      <c r="I16" s="317" ph="1"/>
      <c r="J16" s="165" t="s">
        <v>21</v>
      </c>
      <c r="K16" s="166" t="str">
        <f t="shared" si="1"/>
        <v>水戸市石川4-4035</v>
      </c>
      <c r="L16" s="167" t="s">
        <v>271</v>
      </c>
      <c r="M16" s="165" t="s">
        <v>21</v>
      </c>
      <c r="N16" s="168">
        <v>292511519</v>
      </c>
      <c r="O16" s="168">
        <v>292511674</v>
      </c>
      <c r="P16" s="78"/>
      <c r="Q16" s="531" t="str">
        <f t="shared" si="2"/>
        <v/>
      </c>
      <c r="R16" s="55"/>
      <c r="S16" s="55"/>
      <c r="T16" s="55"/>
      <c r="U16" s="593" t="str">
        <f t="shared" si="3"/>
        <v/>
      </c>
      <c r="V16" s="55"/>
      <c r="W16" s="55"/>
      <c r="X16" s="78"/>
    </row>
    <row r="17" spans="2:24" s="1" customFormat="1" ht="44.25" customHeight="1">
      <c r="B17" s="259">
        <v>15</v>
      </c>
      <c r="C17" s="354">
        <v>15</v>
      </c>
      <c r="D17" s="354" t="s">
        <v>1817</v>
      </c>
      <c r="E17" s="354" t="s">
        <v>1818</v>
      </c>
      <c r="F17" s="355" t="s">
        <v>1819</v>
      </c>
      <c r="G17" s="288" t="s">
        <v>27</v>
      </c>
      <c r="H17" s="261" t="str">
        <f t="shared" si="0"/>
        <v>飯富小学校</v>
      </c>
      <c r="I17" s="317" ph="1"/>
      <c r="J17" s="165" t="s">
        <v>29</v>
      </c>
      <c r="K17" s="166" t="str">
        <f t="shared" si="1"/>
        <v>水戸市飯富町4420-1</v>
      </c>
      <c r="L17" s="167" t="s">
        <v>28</v>
      </c>
      <c r="M17" s="165" t="s">
        <v>29</v>
      </c>
      <c r="N17" s="168">
        <v>292297104</v>
      </c>
      <c r="O17" s="168">
        <v>292297009</v>
      </c>
      <c r="P17" s="78"/>
      <c r="Q17" s="531" t="str">
        <f t="shared" si="2"/>
        <v/>
      </c>
      <c r="R17" s="55"/>
      <c r="S17" s="55"/>
      <c r="T17" s="55"/>
      <c r="U17" s="593" t="str">
        <f t="shared" si="3"/>
        <v/>
      </c>
      <c r="V17" s="55"/>
      <c r="W17" s="55"/>
      <c r="X17" s="78"/>
    </row>
    <row r="18" spans="2:24" s="1" customFormat="1" ht="44.25" customHeight="1">
      <c r="B18" s="259">
        <v>16</v>
      </c>
      <c r="C18" s="280">
        <v>16</v>
      </c>
      <c r="D18" s="280" t="s">
        <v>1817</v>
      </c>
      <c r="E18" s="280" t="s">
        <v>1818</v>
      </c>
      <c r="F18" s="263" t="s">
        <v>1819</v>
      </c>
      <c r="G18" s="289" t="s">
        <v>272</v>
      </c>
      <c r="H18" s="262" t="str">
        <f t="shared" si="0"/>
        <v>河和田小学校</v>
      </c>
      <c r="I18" s="324" ph="1"/>
      <c r="J18" s="169" t="s">
        <v>274</v>
      </c>
      <c r="K18" s="170" t="str">
        <f t="shared" si="1"/>
        <v>水戸市河和田町1019</v>
      </c>
      <c r="L18" s="171" t="s">
        <v>273</v>
      </c>
      <c r="M18" s="169" t="s">
        <v>274</v>
      </c>
      <c r="N18" s="172">
        <v>292519540</v>
      </c>
      <c r="O18" s="172">
        <v>292519318</v>
      </c>
      <c r="P18" s="79"/>
      <c r="Q18" s="532" t="str">
        <f t="shared" si="2"/>
        <v/>
      </c>
      <c r="R18" s="59"/>
      <c r="S18" s="59"/>
      <c r="T18" s="59"/>
      <c r="U18" s="596" t="str">
        <f t="shared" si="3"/>
        <v/>
      </c>
      <c r="V18" s="59"/>
      <c r="W18" s="59"/>
      <c r="X18" s="79"/>
    </row>
    <row r="19" spans="2:24" s="1" customFormat="1" ht="44.25" customHeight="1">
      <c r="B19" s="280">
        <v>17</v>
      </c>
      <c r="C19" s="352">
        <v>17</v>
      </c>
      <c r="D19" s="352" t="s">
        <v>1817</v>
      </c>
      <c r="E19" s="352" t="s">
        <v>1818</v>
      </c>
      <c r="F19" s="594" t="s">
        <v>1819</v>
      </c>
      <c r="G19" s="296" t="s">
        <v>275</v>
      </c>
      <c r="H19" s="270" t="str">
        <f t="shared" si="0"/>
        <v>上中妻小学校</v>
      </c>
      <c r="I19" s="329" ph="1"/>
      <c r="J19" s="205" t="s">
        <v>277</v>
      </c>
      <c r="K19" s="200" t="str">
        <f t="shared" si="1"/>
        <v>水戸市大塚町1086-2</v>
      </c>
      <c r="L19" s="206" t="s">
        <v>276</v>
      </c>
      <c r="M19" s="205" t="s">
        <v>277</v>
      </c>
      <c r="N19" s="207">
        <v>292519122</v>
      </c>
      <c r="O19" s="207">
        <v>292519563</v>
      </c>
      <c r="P19" s="111"/>
      <c r="Q19" s="541" t="str">
        <f t="shared" ref="Q19:Q34" si="4">IF(P19="","","s"&amp;$P19)</f>
        <v/>
      </c>
      <c r="R19" s="60"/>
      <c r="S19" s="60"/>
      <c r="T19" s="60"/>
      <c r="U19" s="595" t="str">
        <f t="shared" si="3"/>
        <v/>
      </c>
      <c r="V19" s="60"/>
      <c r="W19" s="60"/>
      <c r="X19" s="111"/>
    </row>
    <row r="20" spans="2:24" s="1" customFormat="1" ht="44.25" customHeight="1">
      <c r="B20" s="259">
        <v>18</v>
      </c>
      <c r="C20" s="354">
        <v>18</v>
      </c>
      <c r="D20" s="354" t="s">
        <v>1817</v>
      </c>
      <c r="E20" s="354" t="s">
        <v>1818</v>
      </c>
      <c r="F20" s="364" t="s">
        <v>1819</v>
      </c>
      <c r="G20" s="288" t="s">
        <v>16</v>
      </c>
      <c r="H20" s="261" t="str">
        <f t="shared" si="0"/>
        <v>見川小学校</v>
      </c>
      <c r="I20" s="317" ph="1"/>
      <c r="J20" s="165" t="s">
        <v>17</v>
      </c>
      <c r="K20" s="166" t="str">
        <f t="shared" si="1"/>
        <v>水戸市見川2-96-3</v>
      </c>
      <c r="L20" s="167" t="s">
        <v>278</v>
      </c>
      <c r="M20" s="165" t="s">
        <v>17</v>
      </c>
      <c r="N20" s="168">
        <v>292411423</v>
      </c>
      <c r="O20" s="168">
        <v>292417175</v>
      </c>
      <c r="P20" s="78"/>
      <c r="Q20" s="534" t="str">
        <f t="shared" si="4"/>
        <v/>
      </c>
      <c r="R20" s="55"/>
      <c r="S20" s="55"/>
      <c r="T20" s="55"/>
      <c r="U20" s="593" t="str">
        <f t="shared" si="3"/>
        <v/>
      </c>
      <c r="V20" s="55"/>
      <c r="W20" s="55"/>
      <c r="X20" s="78"/>
    </row>
    <row r="21" spans="2:24" s="1" customFormat="1" ht="44.25" customHeight="1">
      <c r="B21" s="259">
        <v>19</v>
      </c>
      <c r="C21" s="354">
        <v>19</v>
      </c>
      <c r="D21" s="354" t="s">
        <v>1817</v>
      </c>
      <c r="E21" s="354" t="s">
        <v>1818</v>
      </c>
      <c r="F21" s="364" t="s">
        <v>1819</v>
      </c>
      <c r="G21" s="288" t="s">
        <v>22</v>
      </c>
      <c r="H21" s="261" t="str">
        <f t="shared" si="0"/>
        <v>千波小学校</v>
      </c>
      <c r="I21" s="317" ph="1"/>
      <c r="J21" s="165" t="s">
        <v>23</v>
      </c>
      <c r="K21" s="166" t="str">
        <f t="shared" si="1"/>
        <v>水戸市千波町1538-1</v>
      </c>
      <c r="L21" s="167" t="s">
        <v>279</v>
      </c>
      <c r="M21" s="165" t="s">
        <v>23</v>
      </c>
      <c r="N21" s="168">
        <v>292431021</v>
      </c>
      <c r="O21" s="168">
        <v>292435632</v>
      </c>
      <c r="P21" s="78"/>
      <c r="Q21" s="534" t="str">
        <f t="shared" si="4"/>
        <v/>
      </c>
      <c r="R21" s="55"/>
      <c r="S21" s="55"/>
      <c r="T21" s="55"/>
      <c r="U21" s="593" t="str">
        <f t="shared" si="3"/>
        <v/>
      </c>
      <c r="V21" s="55"/>
      <c r="W21" s="55"/>
      <c r="X21" s="78"/>
    </row>
    <row r="22" spans="2:24" s="1" customFormat="1" ht="44.25" customHeight="1">
      <c r="B22" s="259">
        <v>20</v>
      </c>
      <c r="C22" s="354">
        <v>20</v>
      </c>
      <c r="D22" s="354" t="s">
        <v>1817</v>
      </c>
      <c r="E22" s="354" t="s">
        <v>1818</v>
      </c>
      <c r="F22" s="364" t="s">
        <v>1819</v>
      </c>
      <c r="G22" s="288" t="s">
        <v>30</v>
      </c>
      <c r="H22" s="261" t="str">
        <f t="shared" si="0"/>
        <v>梅が丘小学校</v>
      </c>
      <c r="I22" s="317" ph="1"/>
      <c r="J22" s="165" t="s">
        <v>31</v>
      </c>
      <c r="K22" s="166" t="str">
        <f t="shared" si="1"/>
        <v>水戸市姫子1-827-2</v>
      </c>
      <c r="L22" s="167" t="s">
        <v>280</v>
      </c>
      <c r="M22" s="165" t="s">
        <v>31</v>
      </c>
      <c r="N22" s="168">
        <v>292530098</v>
      </c>
      <c r="O22" s="168">
        <v>292530099</v>
      </c>
      <c r="P22" s="78"/>
      <c r="Q22" s="534" t="str">
        <f t="shared" si="4"/>
        <v/>
      </c>
      <c r="R22" s="55"/>
      <c r="S22" s="55"/>
      <c r="T22" s="55"/>
      <c r="U22" s="593" t="str">
        <f t="shared" si="3"/>
        <v/>
      </c>
      <c r="V22" s="55"/>
      <c r="W22" s="55"/>
      <c r="X22" s="78"/>
    </row>
    <row r="23" spans="2:24" s="1" customFormat="1" ht="44.25" customHeight="1">
      <c r="B23" s="259">
        <v>21</v>
      </c>
      <c r="C23" s="354">
        <v>21</v>
      </c>
      <c r="D23" s="354" t="s">
        <v>1817</v>
      </c>
      <c r="E23" s="354" t="s">
        <v>1818</v>
      </c>
      <c r="F23" s="364" t="s">
        <v>1819</v>
      </c>
      <c r="G23" s="288" t="s">
        <v>281</v>
      </c>
      <c r="H23" s="261" t="str">
        <f t="shared" si="0"/>
        <v>双葉台小学校</v>
      </c>
      <c r="I23" s="317" ph="1"/>
      <c r="J23" s="165" t="s">
        <v>283</v>
      </c>
      <c r="K23" s="166" t="str">
        <f t="shared" si="1"/>
        <v>水戸市双葉台5-26</v>
      </c>
      <c r="L23" s="167" t="s">
        <v>282</v>
      </c>
      <c r="M23" s="165" t="s">
        <v>283</v>
      </c>
      <c r="N23" s="168">
        <v>292531862</v>
      </c>
      <c r="O23" s="168">
        <v>292531865</v>
      </c>
      <c r="P23" s="78"/>
      <c r="Q23" s="534" t="str">
        <f t="shared" si="4"/>
        <v/>
      </c>
      <c r="R23" s="55"/>
      <c r="S23" s="55"/>
      <c r="T23" s="55"/>
      <c r="U23" s="593" t="str">
        <f t="shared" si="3"/>
        <v/>
      </c>
      <c r="V23" s="55"/>
      <c r="W23" s="55"/>
      <c r="X23" s="78"/>
    </row>
    <row r="24" spans="2:24" s="1" customFormat="1" ht="44.25" customHeight="1">
      <c r="B24" s="259">
        <v>22</v>
      </c>
      <c r="C24" s="354">
        <v>22</v>
      </c>
      <c r="D24" s="354" t="s">
        <v>1817</v>
      </c>
      <c r="E24" s="354" t="s">
        <v>1818</v>
      </c>
      <c r="F24" s="364" t="s">
        <v>1819</v>
      </c>
      <c r="G24" s="288" t="s">
        <v>33</v>
      </c>
      <c r="H24" s="261" t="str">
        <f t="shared" si="0"/>
        <v>笠原小学校</v>
      </c>
      <c r="I24" s="317" ph="1"/>
      <c r="J24" s="165" t="s">
        <v>34</v>
      </c>
      <c r="K24" s="166" t="str">
        <f t="shared" si="1"/>
        <v>水戸市笠原町347-17</v>
      </c>
      <c r="L24" s="167" t="s">
        <v>284</v>
      </c>
      <c r="M24" s="165" t="s">
        <v>34</v>
      </c>
      <c r="N24" s="168">
        <v>292433261</v>
      </c>
      <c r="O24" s="168">
        <v>292433633</v>
      </c>
      <c r="P24" s="78"/>
      <c r="Q24" s="534" t="str">
        <f t="shared" si="4"/>
        <v/>
      </c>
      <c r="R24" s="55"/>
      <c r="S24" s="55"/>
      <c r="T24" s="55"/>
      <c r="U24" s="593" t="str">
        <f t="shared" si="3"/>
        <v/>
      </c>
      <c r="V24" s="55"/>
      <c r="W24" s="55"/>
      <c r="X24" s="78"/>
    </row>
    <row r="25" spans="2:24" s="1" customFormat="1" ht="44.25" customHeight="1">
      <c r="B25" s="259">
        <v>23</v>
      </c>
      <c r="C25" s="354">
        <v>23</v>
      </c>
      <c r="D25" s="354" t="s">
        <v>1817</v>
      </c>
      <c r="E25" s="354" t="s">
        <v>1818</v>
      </c>
      <c r="F25" s="364" t="s">
        <v>1819</v>
      </c>
      <c r="G25" s="288" t="s">
        <v>285</v>
      </c>
      <c r="H25" s="261" t="str">
        <f t="shared" si="0"/>
        <v>赤塚小学校</v>
      </c>
      <c r="I25" s="317" ph="1"/>
      <c r="J25" s="165" t="s">
        <v>287</v>
      </c>
      <c r="K25" s="166" t="str">
        <f t="shared" si="1"/>
        <v>水戸市河和田2-2116-1</v>
      </c>
      <c r="L25" s="167" t="s">
        <v>286</v>
      </c>
      <c r="M25" s="165" t="s">
        <v>287</v>
      </c>
      <c r="N25" s="168">
        <v>292534301</v>
      </c>
      <c r="O25" s="168">
        <v>292534349</v>
      </c>
      <c r="P25" s="78"/>
      <c r="Q25" s="534" t="str">
        <f t="shared" si="4"/>
        <v/>
      </c>
      <c r="R25" s="55"/>
      <c r="S25" s="55"/>
      <c r="T25" s="55"/>
      <c r="U25" s="593" t="str">
        <f t="shared" si="3"/>
        <v/>
      </c>
      <c r="V25" s="55"/>
      <c r="W25" s="55"/>
      <c r="X25" s="78"/>
    </row>
    <row r="26" spans="2:24" s="1" customFormat="1" ht="44.25" customHeight="1">
      <c r="B26" s="259">
        <v>24</v>
      </c>
      <c r="C26" s="354">
        <v>24</v>
      </c>
      <c r="D26" s="354" t="s">
        <v>1817</v>
      </c>
      <c r="E26" s="354" t="s">
        <v>1818</v>
      </c>
      <c r="F26" s="364" t="s">
        <v>1819</v>
      </c>
      <c r="G26" s="288" t="s">
        <v>288</v>
      </c>
      <c r="H26" s="261" t="str">
        <f t="shared" si="0"/>
        <v>吉沢小学校</v>
      </c>
      <c r="I26" s="317" ph="1"/>
      <c r="J26" s="165" t="s">
        <v>290</v>
      </c>
      <c r="K26" s="166" t="str">
        <f t="shared" si="1"/>
        <v>水戸市吉沢町169-1</v>
      </c>
      <c r="L26" s="167" t="s">
        <v>289</v>
      </c>
      <c r="M26" s="165" t="s">
        <v>290</v>
      </c>
      <c r="N26" s="168">
        <v>292478113</v>
      </c>
      <c r="O26" s="168">
        <v>292478429</v>
      </c>
      <c r="P26" s="78"/>
      <c r="Q26" s="534" t="str">
        <f t="shared" si="4"/>
        <v/>
      </c>
      <c r="R26" s="55"/>
      <c r="S26" s="55"/>
      <c r="T26" s="55"/>
      <c r="U26" s="593" t="str">
        <f t="shared" si="3"/>
        <v/>
      </c>
      <c r="V26" s="55"/>
      <c r="W26" s="55"/>
      <c r="X26" s="78"/>
    </row>
    <row r="27" spans="2:24" s="1" customFormat="1" ht="44.25" customHeight="1">
      <c r="B27" s="259">
        <v>25</v>
      </c>
      <c r="C27" s="354">
        <v>25</v>
      </c>
      <c r="D27" s="354" t="s">
        <v>1817</v>
      </c>
      <c r="E27" s="354" t="s">
        <v>1818</v>
      </c>
      <c r="F27" s="364" t="s">
        <v>1819</v>
      </c>
      <c r="G27" s="288" t="s">
        <v>291</v>
      </c>
      <c r="H27" s="261" t="str">
        <f t="shared" si="0"/>
        <v>堀原小学校</v>
      </c>
      <c r="I27" s="317" ph="1"/>
      <c r="J27" s="165" t="s">
        <v>293</v>
      </c>
      <c r="K27" s="166" t="str">
        <f t="shared" si="1"/>
        <v>水戸市新原1-7-1</v>
      </c>
      <c r="L27" s="167" t="s">
        <v>292</v>
      </c>
      <c r="M27" s="165" t="s">
        <v>293</v>
      </c>
      <c r="N27" s="168">
        <v>292513133</v>
      </c>
      <c r="O27" s="168">
        <v>292513028</v>
      </c>
      <c r="P27" s="78"/>
      <c r="Q27" s="534" t="str">
        <f t="shared" si="4"/>
        <v/>
      </c>
      <c r="R27" s="55"/>
      <c r="S27" s="55"/>
      <c r="T27" s="55"/>
      <c r="U27" s="593" t="str">
        <f t="shared" si="3"/>
        <v/>
      </c>
      <c r="V27" s="55"/>
      <c r="W27" s="55"/>
      <c r="X27" s="78"/>
    </row>
    <row r="28" spans="2:24" s="1" customFormat="1" ht="44.25" customHeight="1">
      <c r="B28" s="259">
        <v>26</v>
      </c>
      <c r="C28" s="354">
        <v>26</v>
      </c>
      <c r="D28" s="354" t="s">
        <v>1817</v>
      </c>
      <c r="E28" s="354" t="s">
        <v>1818</v>
      </c>
      <c r="F28" s="364" t="s">
        <v>1819</v>
      </c>
      <c r="G28" s="288" t="s">
        <v>294</v>
      </c>
      <c r="H28" s="261" t="str">
        <f t="shared" si="0"/>
        <v>下大野小学校</v>
      </c>
      <c r="I28" s="317" ph="1"/>
      <c r="J28" s="165" t="s">
        <v>296</v>
      </c>
      <c r="K28" s="166" t="str">
        <f t="shared" si="1"/>
        <v>水戸市塩崎町666</v>
      </c>
      <c r="L28" s="167" t="s">
        <v>295</v>
      </c>
      <c r="M28" s="165" t="s">
        <v>296</v>
      </c>
      <c r="N28" s="168">
        <v>292692003</v>
      </c>
      <c r="O28" s="168">
        <v>292692348</v>
      </c>
      <c r="P28" s="78"/>
      <c r="Q28" s="534" t="str">
        <f t="shared" si="4"/>
        <v/>
      </c>
      <c r="R28" s="55"/>
      <c r="S28" s="55"/>
      <c r="T28" s="55"/>
      <c r="U28" s="593" t="str">
        <f t="shared" si="3"/>
        <v/>
      </c>
      <c r="V28" s="55"/>
      <c r="W28" s="55"/>
      <c r="X28" s="78"/>
    </row>
    <row r="29" spans="2:24" s="1" customFormat="1" ht="44.25" customHeight="1">
      <c r="B29" s="259">
        <v>27</v>
      </c>
      <c r="C29" s="354">
        <v>27</v>
      </c>
      <c r="D29" s="354" t="s">
        <v>1817</v>
      </c>
      <c r="E29" s="354" t="s">
        <v>1818</v>
      </c>
      <c r="F29" s="364" t="s">
        <v>1819</v>
      </c>
      <c r="G29" s="288" t="s">
        <v>35</v>
      </c>
      <c r="H29" s="261" t="str">
        <f t="shared" si="0"/>
        <v>稲荷第一小学校</v>
      </c>
      <c r="I29" s="317" ph="1"/>
      <c r="J29" s="165" t="s">
        <v>36</v>
      </c>
      <c r="K29" s="166" t="str">
        <f t="shared" si="1"/>
        <v>水戸市大串町142-1</v>
      </c>
      <c r="L29" s="167" t="s">
        <v>297</v>
      </c>
      <c r="M29" s="165" t="s">
        <v>36</v>
      </c>
      <c r="N29" s="168">
        <v>292692253</v>
      </c>
      <c r="O29" s="168">
        <v>292692693</v>
      </c>
      <c r="P29" s="78"/>
      <c r="Q29" s="534" t="str">
        <f t="shared" si="4"/>
        <v/>
      </c>
      <c r="R29" s="55"/>
      <c r="S29" s="55"/>
      <c r="T29" s="55"/>
      <c r="U29" s="593" t="str">
        <f t="shared" si="3"/>
        <v/>
      </c>
      <c r="V29" s="55"/>
      <c r="W29" s="55"/>
      <c r="X29" s="78"/>
    </row>
    <row r="30" spans="2:24" s="1" customFormat="1" ht="44.25" customHeight="1">
      <c r="B30" s="259">
        <v>28</v>
      </c>
      <c r="C30" s="354">
        <v>28</v>
      </c>
      <c r="D30" s="354" t="s">
        <v>1817</v>
      </c>
      <c r="E30" s="354" t="s">
        <v>1818</v>
      </c>
      <c r="F30" s="364" t="s">
        <v>1819</v>
      </c>
      <c r="G30" s="288" t="s">
        <v>37</v>
      </c>
      <c r="H30" s="261" t="str">
        <f t="shared" si="0"/>
        <v>稲荷第二小学校</v>
      </c>
      <c r="I30" s="317" ph="1"/>
      <c r="J30" s="165" t="s">
        <v>38</v>
      </c>
      <c r="K30" s="166" t="str">
        <f t="shared" si="1"/>
        <v>水戸市百合が丘町997‐204</v>
      </c>
      <c r="L30" s="167" t="s">
        <v>298</v>
      </c>
      <c r="M30" s="165" t="s">
        <v>38</v>
      </c>
      <c r="N30" s="168">
        <v>292488011</v>
      </c>
      <c r="O30" s="168">
        <v>292488419</v>
      </c>
      <c r="P30" s="78"/>
      <c r="Q30" s="534" t="str">
        <f t="shared" si="4"/>
        <v/>
      </c>
      <c r="R30" s="55"/>
      <c r="S30" s="55"/>
      <c r="T30" s="55"/>
      <c r="U30" s="593" t="str">
        <f t="shared" si="3"/>
        <v/>
      </c>
      <c r="V30" s="55"/>
      <c r="W30" s="55"/>
      <c r="X30" s="78"/>
    </row>
    <row r="31" spans="2:24" s="1" customFormat="1" ht="44.25" customHeight="1">
      <c r="B31" s="259">
        <v>29</v>
      </c>
      <c r="C31" s="354">
        <v>29</v>
      </c>
      <c r="D31" s="354" t="s">
        <v>1817</v>
      </c>
      <c r="E31" s="354" t="s">
        <v>1818</v>
      </c>
      <c r="F31" s="364" t="s">
        <v>1819</v>
      </c>
      <c r="G31" s="288" t="s">
        <v>299</v>
      </c>
      <c r="H31" s="261" t="str">
        <f t="shared" si="0"/>
        <v>大場小学校</v>
      </c>
      <c r="I31" s="317" ph="1"/>
      <c r="J31" s="165" t="s">
        <v>301</v>
      </c>
      <c r="K31" s="166" t="str">
        <f t="shared" si="1"/>
        <v>水戸市大場町2489</v>
      </c>
      <c r="L31" s="167" t="s">
        <v>300</v>
      </c>
      <c r="M31" s="165" t="s">
        <v>301</v>
      </c>
      <c r="N31" s="168">
        <v>292692103</v>
      </c>
      <c r="O31" s="168">
        <v>292692159</v>
      </c>
      <c r="P31" s="78"/>
      <c r="Q31" s="534" t="str">
        <f t="shared" si="4"/>
        <v/>
      </c>
      <c r="R31" s="55"/>
      <c r="S31" s="55"/>
      <c r="T31" s="55"/>
      <c r="U31" s="593" t="str">
        <f t="shared" si="3"/>
        <v/>
      </c>
      <c r="V31" s="55"/>
      <c r="W31" s="55"/>
      <c r="X31" s="78"/>
    </row>
    <row r="32" spans="2:24" s="1" customFormat="1" ht="44.25" customHeight="1">
      <c r="B32" s="259">
        <v>30</v>
      </c>
      <c r="C32" s="354">
        <v>30</v>
      </c>
      <c r="D32" s="354" t="s">
        <v>1817</v>
      </c>
      <c r="E32" s="354" t="s">
        <v>1818</v>
      </c>
      <c r="F32" s="364" t="s">
        <v>1819</v>
      </c>
      <c r="G32" s="288" t="s">
        <v>302</v>
      </c>
      <c r="H32" s="261" t="str">
        <f t="shared" si="0"/>
        <v>鯉淵小学校</v>
      </c>
      <c r="I32" s="317" ph="1"/>
      <c r="J32" s="165" t="s">
        <v>304</v>
      </c>
      <c r="K32" s="166" t="str">
        <f t="shared" si="1"/>
        <v>水戸市鯉淵町3000</v>
      </c>
      <c r="L32" s="167" t="s">
        <v>303</v>
      </c>
      <c r="M32" s="165" t="s">
        <v>304</v>
      </c>
      <c r="N32" s="168">
        <v>292592239</v>
      </c>
      <c r="O32" s="168">
        <v>292592252</v>
      </c>
      <c r="P32" s="78"/>
      <c r="Q32" s="534" t="str">
        <f t="shared" si="4"/>
        <v/>
      </c>
      <c r="R32" s="55"/>
      <c r="S32" s="55"/>
      <c r="T32" s="55"/>
      <c r="U32" s="593" t="str">
        <f t="shared" si="3"/>
        <v/>
      </c>
      <c r="V32" s="55"/>
      <c r="W32" s="55"/>
      <c r="X32" s="78"/>
    </row>
    <row r="33" spans="2:24" s="1" customFormat="1" ht="44.25" customHeight="1">
      <c r="B33" s="259">
        <v>31</v>
      </c>
      <c r="C33" s="354">
        <v>31</v>
      </c>
      <c r="D33" s="354" t="s">
        <v>1817</v>
      </c>
      <c r="E33" s="354" t="s">
        <v>1818</v>
      </c>
      <c r="F33" s="364" t="s">
        <v>1819</v>
      </c>
      <c r="G33" s="288" t="s">
        <v>41</v>
      </c>
      <c r="H33" s="261" t="str">
        <f t="shared" si="0"/>
        <v>妻里小学校</v>
      </c>
      <c r="I33" s="317" ph="1"/>
      <c r="J33" s="165" t="s">
        <v>306</v>
      </c>
      <c r="K33" s="166" t="str">
        <f t="shared" si="1"/>
        <v>水戸市中原町682</v>
      </c>
      <c r="L33" s="167" t="s">
        <v>305</v>
      </c>
      <c r="M33" s="165" t="s">
        <v>306</v>
      </c>
      <c r="N33" s="168">
        <v>292592034</v>
      </c>
      <c r="O33" s="168">
        <v>292592036</v>
      </c>
      <c r="P33" s="78"/>
      <c r="Q33" s="534" t="str">
        <f t="shared" si="4"/>
        <v/>
      </c>
      <c r="R33" s="55"/>
      <c r="S33" s="55"/>
      <c r="T33" s="55"/>
      <c r="U33" s="593" t="str">
        <f t="shared" si="3"/>
        <v/>
      </c>
      <c r="V33" s="55"/>
      <c r="W33" s="55"/>
      <c r="X33" s="78"/>
    </row>
    <row r="34" spans="2:24" s="1" customFormat="1" ht="44.25" customHeight="1">
      <c r="B34" s="259">
        <v>32</v>
      </c>
      <c r="C34" s="370">
        <v>32</v>
      </c>
      <c r="D34" s="370" t="s">
        <v>1817</v>
      </c>
      <c r="E34" s="370" t="s">
        <v>1818</v>
      </c>
      <c r="F34" s="370" t="s">
        <v>1819</v>
      </c>
      <c r="G34" s="289" t="s">
        <v>39</v>
      </c>
      <c r="H34" s="262" t="str">
        <f t="shared" si="0"/>
        <v>内原小学校</v>
      </c>
      <c r="I34" s="324" ph="1"/>
      <c r="J34" s="169" t="s">
        <v>40</v>
      </c>
      <c r="K34" s="170" t="str">
        <f t="shared" si="1"/>
        <v>水戸市内原町1451</v>
      </c>
      <c r="L34" s="171" t="s">
        <v>307</v>
      </c>
      <c r="M34" s="169" t="s">
        <v>40</v>
      </c>
      <c r="N34" s="172">
        <v>292594151</v>
      </c>
      <c r="O34" s="172">
        <v>292594152</v>
      </c>
      <c r="P34" s="79"/>
      <c r="Q34" s="535" t="str">
        <f t="shared" si="4"/>
        <v/>
      </c>
      <c r="R34" s="59"/>
      <c r="S34" s="59"/>
      <c r="T34" s="59"/>
      <c r="U34" s="596" t="str">
        <f t="shared" si="3"/>
        <v/>
      </c>
      <c r="V34" s="59"/>
      <c r="W34" s="59"/>
      <c r="X34" s="79"/>
    </row>
    <row r="35" spans="2:24" s="1" customFormat="1" ht="44.25" customHeight="1">
      <c r="B35" s="280">
        <v>33</v>
      </c>
      <c r="C35" s="352">
        <v>33</v>
      </c>
      <c r="D35" s="352" t="s">
        <v>1817</v>
      </c>
      <c r="E35" s="352" t="s">
        <v>1818</v>
      </c>
      <c r="F35" s="594" t="s">
        <v>1820</v>
      </c>
      <c r="G35" s="295" t="s">
        <v>142</v>
      </c>
      <c r="H35" s="269" t="str">
        <f>G35&amp;"中学校"</f>
        <v>第一中学校</v>
      </c>
      <c r="I35" s="326" ph="1"/>
      <c r="J35" s="199" t="s">
        <v>1247</v>
      </c>
      <c r="K35" s="200" t="str">
        <f t="shared" si="1"/>
        <v>水戸市東原3-1-1</v>
      </c>
      <c r="L35" s="201" t="s">
        <v>1246</v>
      </c>
      <c r="M35" s="199" t="s">
        <v>1247</v>
      </c>
      <c r="N35" s="202">
        <v>292242424</v>
      </c>
      <c r="O35" s="203">
        <v>292242425</v>
      </c>
      <c r="P35" s="111"/>
      <c r="Q35" s="541" t="str">
        <f t="shared" ref="Q35:Q50" si="5">IF(P35="","","s"&amp;$P35)</f>
        <v/>
      </c>
      <c r="R35" s="60"/>
      <c r="S35" s="60"/>
      <c r="T35" s="60"/>
      <c r="U35" s="595" t="str">
        <f t="shared" si="3"/>
        <v/>
      </c>
      <c r="V35" s="60"/>
      <c r="W35" s="60"/>
      <c r="X35" s="111"/>
    </row>
    <row r="36" spans="2:24" s="1" customFormat="1" ht="44.25" customHeight="1">
      <c r="B36" s="259">
        <v>34</v>
      </c>
      <c r="C36" s="354">
        <v>34</v>
      </c>
      <c r="D36" s="354" t="s">
        <v>1817</v>
      </c>
      <c r="E36" s="354" t="s">
        <v>1818</v>
      </c>
      <c r="F36" s="364" t="s">
        <v>1820</v>
      </c>
      <c r="G36" s="292" t="s">
        <v>184</v>
      </c>
      <c r="H36" s="47" t="str">
        <f t="shared" ref="H36:H49" si="6">G36&amp;"中学校"</f>
        <v>第二中学校</v>
      </c>
      <c r="I36" s="322" ph="1"/>
      <c r="J36" s="33" t="s">
        <v>246</v>
      </c>
      <c r="K36" s="166" t="str">
        <f t="shared" si="1"/>
        <v>水戸市三の丸2-9-22</v>
      </c>
      <c r="L36" s="182" t="s">
        <v>1248</v>
      </c>
      <c r="M36" s="33" t="s">
        <v>246</v>
      </c>
      <c r="N36" s="183">
        <v>292244422</v>
      </c>
      <c r="O36" s="184">
        <v>292244423</v>
      </c>
      <c r="P36" s="78"/>
      <c r="Q36" s="534" t="str">
        <f t="shared" si="5"/>
        <v/>
      </c>
      <c r="R36" s="55"/>
      <c r="S36" s="55"/>
      <c r="T36" s="55"/>
      <c r="U36" s="593" t="str">
        <f t="shared" si="3"/>
        <v/>
      </c>
      <c r="V36" s="55"/>
      <c r="W36" s="55"/>
      <c r="X36" s="78"/>
    </row>
    <row r="37" spans="2:24" s="1" customFormat="1" ht="44.25" customHeight="1">
      <c r="B37" s="259">
        <v>35</v>
      </c>
      <c r="C37" s="354">
        <v>35</v>
      </c>
      <c r="D37" s="354" t="s">
        <v>1817</v>
      </c>
      <c r="E37" s="354" t="s">
        <v>1818</v>
      </c>
      <c r="F37" s="364" t="s">
        <v>1820</v>
      </c>
      <c r="G37" s="292" t="s">
        <v>1249</v>
      </c>
      <c r="H37" s="47" t="str">
        <f t="shared" si="6"/>
        <v>第三中学校</v>
      </c>
      <c r="I37" s="322" ph="1"/>
      <c r="J37" s="33" t="s">
        <v>1251</v>
      </c>
      <c r="K37" s="166" t="str">
        <f t="shared" si="1"/>
        <v>水戸市朝日町2882-1</v>
      </c>
      <c r="L37" s="182" t="s">
        <v>1250</v>
      </c>
      <c r="M37" s="33" t="s">
        <v>1251</v>
      </c>
      <c r="N37" s="183">
        <v>292245508</v>
      </c>
      <c r="O37" s="184">
        <v>292245509</v>
      </c>
      <c r="P37" s="78"/>
      <c r="Q37" s="534" t="str">
        <f t="shared" si="5"/>
        <v/>
      </c>
      <c r="R37" s="55"/>
      <c r="S37" s="55"/>
      <c r="T37" s="55"/>
      <c r="U37" s="593" t="str">
        <f t="shared" si="3"/>
        <v/>
      </c>
      <c r="V37" s="55"/>
      <c r="W37" s="55"/>
      <c r="X37" s="78"/>
    </row>
    <row r="38" spans="2:24" s="1" customFormat="1" ht="44.25" customHeight="1">
      <c r="B38" s="259">
        <v>36</v>
      </c>
      <c r="C38" s="354">
        <v>36</v>
      </c>
      <c r="D38" s="354" t="s">
        <v>1817</v>
      </c>
      <c r="E38" s="354" t="s">
        <v>1818</v>
      </c>
      <c r="F38" s="364" t="s">
        <v>1820</v>
      </c>
      <c r="G38" s="292" t="s">
        <v>13</v>
      </c>
      <c r="H38" s="47" t="str">
        <f t="shared" si="6"/>
        <v>緑岡中学校</v>
      </c>
      <c r="I38" s="322" ph="1"/>
      <c r="J38" s="33" t="s">
        <v>15</v>
      </c>
      <c r="K38" s="166" t="str">
        <f t="shared" si="1"/>
        <v>水戸市見川町2563-81</v>
      </c>
      <c r="L38" s="182" t="s">
        <v>1252</v>
      </c>
      <c r="M38" s="33" t="s">
        <v>15</v>
      </c>
      <c r="N38" s="183">
        <v>292411069</v>
      </c>
      <c r="O38" s="184">
        <v>292411013</v>
      </c>
      <c r="P38" s="78"/>
      <c r="Q38" s="534" t="str">
        <f t="shared" si="5"/>
        <v/>
      </c>
      <c r="R38" s="55"/>
      <c r="S38" s="55"/>
      <c r="T38" s="55"/>
      <c r="U38" s="593" t="str">
        <f t="shared" si="3"/>
        <v/>
      </c>
      <c r="V38" s="55"/>
      <c r="W38" s="55"/>
      <c r="X38" s="78"/>
    </row>
    <row r="39" spans="2:24" s="1" customFormat="1" ht="44.25" customHeight="1">
      <c r="B39" s="259">
        <v>37</v>
      </c>
      <c r="C39" s="354">
        <v>37</v>
      </c>
      <c r="D39" s="354" t="s">
        <v>1817</v>
      </c>
      <c r="E39" s="354" t="s">
        <v>1818</v>
      </c>
      <c r="F39" s="364" t="s">
        <v>1820</v>
      </c>
      <c r="G39" s="292" t="s">
        <v>1253</v>
      </c>
      <c r="H39" s="47" t="str">
        <f t="shared" si="6"/>
        <v>第四中学校</v>
      </c>
      <c r="I39" s="322" ph="1"/>
      <c r="J39" s="33" t="s">
        <v>32</v>
      </c>
      <c r="K39" s="166" t="str">
        <f t="shared" si="1"/>
        <v>水戸市元吉田町1987-3</v>
      </c>
      <c r="L39" s="182" t="s">
        <v>1254</v>
      </c>
      <c r="M39" s="33" t="s">
        <v>32</v>
      </c>
      <c r="N39" s="183">
        <v>292475554</v>
      </c>
      <c r="O39" s="184">
        <v>292475925</v>
      </c>
      <c r="P39" s="78"/>
      <c r="Q39" s="534" t="str">
        <f t="shared" si="5"/>
        <v/>
      </c>
      <c r="R39" s="55"/>
      <c r="S39" s="55"/>
      <c r="T39" s="55"/>
      <c r="U39" s="593" t="str">
        <f t="shared" si="3"/>
        <v/>
      </c>
      <c r="V39" s="55"/>
      <c r="W39" s="55"/>
      <c r="X39" s="78"/>
    </row>
    <row r="40" spans="2:24" s="1" customFormat="1" ht="44.25" customHeight="1">
      <c r="B40" s="259">
        <v>38</v>
      </c>
      <c r="C40" s="354">
        <v>38</v>
      </c>
      <c r="D40" s="354" t="s">
        <v>1817</v>
      </c>
      <c r="E40" s="354" t="s">
        <v>1818</v>
      </c>
      <c r="F40" s="364" t="s">
        <v>1820</v>
      </c>
      <c r="G40" s="292" t="s">
        <v>27</v>
      </c>
      <c r="H40" s="47" t="str">
        <f t="shared" si="6"/>
        <v>飯富中学校</v>
      </c>
      <c r="I40" s="322" ph="1"/>
      <c r="J40" s="33" t="s">
        <v>29</v>
      </c>
      <c r="K40" s="166" t="str">
        <f t="shared" si="1"/>
        <v>水戸市飯富町4479-1</v>
      </c>
      <c r="L40" s="182" t="s">
        <v>1255</v>
      </c>
      <c r="M40" s="33" t="s">
        <v>29</v>
      </c>
      <c r="N40" s="183">
        <v>292297132</v>
      </c>
      <c r="O40" s="184">
        <v>292297194</v>
      </c>
      <c r="P40" s="78"/>
      <c r="Q40" s="534" t="str">
        <f t="shared" si="5"/>
        <v/>
      </c>
      <c r="R40" s="55"/>
      <c r="S40" s="55"/>
      <c r="T40" s="55"/>
      <c r="U40" s="593" t="str">
        <f t="shared" si="3"/>
        <v/>
      </c>
      <c r="V40" s="55"/>
      <c r="W40" s="55"/>
      <c r="X40" s="78"/>
    </row>
    <row r="41" spans="2:24" s="1" customFormat="1" ht="44.25" customHeight="1">
      <c r="B41" s="259">
        <v>39</v>
      </c>
      <c r="C41" s="354">
        <v>39</v>
      </c>
      <c r="D41" s="354" t="s">
        <v>1817</v>
      </c>
      <c r="E41" s="354" t="s">
        <v>1818</v>
      </c>
      <c r="F41" s="364" t="s">
        <v>1820</v>
      </c>
      <c r="G41" s="292" t="s">
        <v>285</v>
      </c>
      <c r="H41" s="47" t="str">
        <f t="shared" si="6"/>
        <v>赤塚中学校</v>
      </c>
      <c r="I41" s="322" ph="1"/>
      <c r="J41" s="33" t="s">
        <v>287</v>
      </c>
      <c r="K41" s="166" t="str">
        <f t="shared" si="1"/>
        <v>水戸市河和田1-1708-4</v>
      </c>
      <c r="L41" s="182" t="s">
        <v>1256</v>
      </c>
      <c r="M41" s="33" t="s">
        <v>287</v>
      </c>
      <c r="N41" s="183">
        <v>292519435</v>
      </c>
      <c r="O41" s="184">
        <v>292519646</v>
      </c>
      <c r="P41" s="78"/>
      <c r="Q41" s="534" t="str">
        <f t="shared" si="5"/>
        <v/>
      </c>
      <c r="R41" s="55"/>
      <c r="S41" s="55"/>
      <c r="T41" s="55"/>
      <c r="U41" s="593" t="str">
        <f t="shared" si="3"/>
        <v/>
      </c>
      <c r="V41" s="55"/>
      <c r="W41" s="55"/>
      <c r="X41" s="78"/>
    </row>
    <row r="42" spans="2:24" s="1" customFormat="1" ht="44.25" customHeight="1">
      <c r="B42" s="259">
        <v>40</v>
      </c>
      <c r="C42" s="354">
        <v>40</v>
      </c>
      <c r="D42" s="354" t="s">
        <v>1817</v>
      </c>
      <c r="E42" s="354" t="s">
        <v>1818</v>
      </c>
      <c r="F42" s="364" t="s">
        <v>1820</v>
      </c>
      <c r="G42" s="292" t="s">
        <v>1257</v>
      </c>
      <c r="H42" s="47" t="str">
        <f t="shared" si="6"/>
        <v>第五中学校</v>
      </c>
      <c r="I42" s="322" ph="1"/>
      <c r="J42" s="33" t="s">
        <v>267</v>
      </c>
      <c r="K42" s="166" t="str">
        <f t="shared" si="1"/>
        <v>水戸市堀町1166-1</v>
      </c>
      <c r="L42" s="182" t="s">
        <v>1258</v>
      </c>
      <c r="M42" s="33" t="s">
        <v>267</v>
      </c>
      <c r="N42" s="183">
        <v>292511414</v>
      </c>
      <c r="O42" s="184">
        <v>292511415</v>
      </c>
      <c r="P42" s="78"/>
      <c r="Q42" s="534" t="str">
        <f t="shared" si="5"/>
        <v/>
      </c>
      <c r="R42" s="55"/>
      <c r="S42" s="55"/>
      <c r="T42" s="55"/>
      <c r="U42" s="593" t="str">
        <f t="shared" si="3"/>
        <v/>
      </c>
      <c r="V42" s="55"/>
      <c r="W42" s="55"/>
      <c r="X42" s="78"/>
    </row>
    <row r="43" spans="2:24" s="1" customFormat="1" ht="44.25" customHeight="1">
      <c r="B43" s="259">
        <v>41</v>
      </c>
      <c r="C43" s="354">
        <v>41</v>
      </c>
      <c r="D43" s="354" t="s">
        <v>1817</v>
      </c>
      <c r="E43" s="354" t="s">
        <v>1818</v>
      </c>
      <c r="F43" s="364" t="s">
        <v>1820</v>
      </c>
      <c r="G43" s="292" t="s">
        <v>16</v>
      </c>
      <c r="H43" s="47" t="str">
        <f t="shared" si="6"/>
        <v>見川中学校</v>
      </c>
      <c r="I43" s="322" ph="1"/>
      <c r="J43" s="33" t="s">
        <v>17</v>
      </c>
      <c r="K43" s="166" t="str">
        <f t="shared" si="1"/>
        <v>水戸市見川2-98</v>
      </c>
      <c r="L43" s="182" t="s">
        <v>1259</v>
      </c>
      <c r="M43" s="33" t="s">
        <v>17</v>
      </c>
      <c r="N43" s="183">
        <v>292412309</v>
      </c>
      <c r="O43" s="184">
        <v>292412104</v>
      </c>
      <c r="P43" s="78"/>
      <c r="Q43" s="534" t="str">
        <f t="shared" si="5"/>
        <v/>
      </c>
      <c r="R43" s="55"/>
      <c r="S43" s="55"/>
      <c r="T43" s="55"/>
      <c r="U43" s="593" t="str">
        <f t="shared" si="3"/>
        <v/>
      </c>
      <c r="V43" s="55"/>
      <c r="W43" s="55"/>
      <c r="X43" s="78"/>
    </row>
    <row r="44" spans="2:24" s="1" customFormat="1" ht="44.25" customHeight="1">
      <c r="B44" s="259">
        <v>42</v>
      </c>
      <c r="C44" s="354">
        <v>42</v>
      </c>
      <c r="D44" s="354" t="s">
        <v>1817</v>
      </c>
      <c r="E44" s="354" t="s">
        <v>1818</v>
      </c>
      <c r="F44" s="364" t="s">
        <v>1820</v>
      </c>
      <c r="G44" s="292" t="s">
        <v>281</v>
      </c>
      <c r="H44" s="47" t="str">
        <f t="shared" si="6"/>
        <v>双葉台中学校</v>
      </c>
      <c r="I44" s="322" ph="1"/>
      <c r="J44" s="33" t="s">
        <v>283</v>
      </c>
      <c r="K44" s="166" t="str">
        <f t="shared" si="1"/>
        <v>水戸市双葉台5-27</v>
      </c>
      <c r="L44" s="182" t="s">
        <v>1260</v>
      </c>
      <c r="M44" s="33" t="s">
        <v>283</v>
      </c>
      <c r="N44" s="183">
        <v>292531861</v>
      </c>
      <c r="O44" s="184">
        <v>292531049</v>
      </c>
      <c r="P44" s="78"/>
      <c r="Q44" s="534" t="str">
        <f t="shared" si="5"/>
        <v/>
      </c>
      <c r="R44" s="55"/>
      <c r="S44" s="55"/>
      <c r="T44" s="55"/>
      <c r="U44" s="593" t="str">
        <f t="shared" si="3"/>
        <v/>
      </c>
      <c r="V44" s="55"/>
      <c r="W44" s="55"/>
      <c r="X44" s="78"/>
    </row>
    <row r="45" spans="2:24" s="1" customFormat="1" ht="44.25" customHeight="1">
      <c r="B45" s="259">
        <v>43</v>
      </c>
      <c r="C45" s="354">
        <v>43</v>
      </c>
      <c r="D45" s="354" t="s">
        <v>1817</v>
      </c>
      <c r="E45" s="354" t="s">
        <v>1818</v>
      </c>
      <c r="F45" s="364" t="s">
        <v>1820</v>
      </c>
      <c r="G45" s="292" t="s">
        <v>33</v>
      </c>
      <c r="H45" s="47" t="str">
        <f t="shared" si="6"/>
        <v>笠原中学校</v>
      </c>
      <c r="I45" s="322" ph="1"/>
      <c r="J45" s="33" t="s">
        <v>34</v>
      </c>
      <c r="K45" s="166" t="str">
        <f t="shared" si="1"/>
        <v>水戸市笠原町417-3</v>
      </c>
      <c r="L45" s="182" t="s">
        <v>1261</v>
      </c>
      <c r="M45" s="33" t="s">
        <v>34</v>
      </c>
      <c r="N45" s="183">
        <v>292415363</v>
      </c>
      <c r="O45" s="184">
        <v>292415673</v>
      </c>
      <c r="P45" s="78"/>
      <c r="Q45" s="534" t="str">
        <f t="shared" si="5"/>
        <v/>
      </c>
      <c r="R45" s="55"/>
      <c r="S45" s="55"/>
      <c r="T45" s="55"/>
      <c r="U45" s="593" t="str">
        <f t="shared" si="3"/>
        <v/>
      </c>
      <c r="V45" s="55"/>
      <c r="W45" s="55"/>
      <c r="X45" s="78"/>
    </row>
    <row r="46" spans="2:24" s="1" customFormat="1" ht="44.25" customHeight="1">
      <c r="B46" s="259">
        <v>44</v>
      </c>
      <c r="C46" s="354">
        <v>44</v>
      </c>
      <c r="D46" s="354" t="s">
        <v>1817</v>
      </c>
      <c r="E46" s="354" t="s">
        <v>1818</v>
      </c>
      <c r="F46" s="364" t="s">
        <v>1820</v>
      </c>
      <c r="G46" s="292" t="s">
        <v>20</v>
      </c>
      <c r="H46" s="47" t="str">
        <f t="shared" si="6"/>
        <v>石川中学校</v>
      </c>
      <c r="I46" s="322" ph="1"/>
      <c r="J46" s="33" t="s">
        <v>267</v>
      </c>
      <c r="K46" s="166" t="str">
        <f t="shared" si="1"/>
        <v>水戸市堀町2304-2</v>
      </c>
      <c r="L46" s="182" t="s">
        <v>1262</v>
      </c>
      <c r="M46" s="33" t="s">
        <v>267</v>
      </c>
      <c r="N46" s="183">
        <v>292541700</v>
      </c>
      <c r="O46" s="184">
        <v>292541302</v>
      </c>
      <c r="P46" s="78"/>
      <c r="Q46" s="534" t="str">
        <f t="shared" si="5"/>
        <v/>
      </c>
      <c r="R46" s="55"/>
      <c r="S46" s="55"/>
      <c r="T46" s="55"/>
      <c r="U46" s="593" t="str">
        <f t="shared" si="3"/>
        <v/>
      </c>
      <c r="V46" s="55"/>
      <c r="W46" s="55"/>
      <c r="X46" s="78"/>
    </row>
    <row r="47" spans="2:24" s="1" customFormat="1" ht="44.25" customHeight="1">
      <c r="B47" s="259">
        <v>45</v>
      </c>
      <c r="C47" s="354">
        <v>45</v>
      </c>
      <c r="D47" s="354" t="s">
        <v>1817</v>
      </c>
      <c r="E47" s="354" t="s">
        <v>1818</v>
      </c>
      <c r="F47" s="364" t="s">
        <v>1820</v>
      </c>
      <c r="G47" s="292" t="s">
        <v>22</v>
      </c>
      <c r="H47" s="47" t="str">
        <f t="shared" si="6"/>
        <v>千波中学校</v>
      </c>
      <c r="I47" s="322" ph="1"/>
      <c r="J47" s="33" t="s">
        <v>32</v>
      </c>
      <c r="K47" s="166" t="str">
        <f t="shared" si="1"/>
        <v>水戸市元吉田町599-2</v>
      </c>
      <c r="L47" s="182" t="s">
        <v>1263</v>
      </c>
      <c r="M47" s="33" t="s">
        <v>32</v>
      </c>
      <c r="N47" s="183">
        <v>292484080</v>
      </c>
      <c r="O47" s="184">
        <v>292484300</v>
      </c>
      <c r="P47" s="78"/>
      <c r="Q47" s="534" t="str">
        <f t="shared" si="5"/>
        <v/>
      </c>
      <c r="R47" s="55"/>
      <c r="S47" s="55"/>
      <c r="T47" s="55"/>
      <c r="U47" s="593" t="str">
        <f t="shared" si="3"/>
        <v/>
      </c>
      <c r="V47" s="55"/>
      <c r="W47" s="55"/>
      <c r="X47" s="78"/>
    </row>
    <row r="48" spans="2:24" s="1" customFormat="1" ht="44.25" customHeight="1">
      <c r="B48" s="259">
        <v>46</v>
      </c>
      <c r="C48" s="354">
        <v>46</v>
      </c>
      <c r="D48" s="354" t="s">
        <v>1817</v>
      </c>
      <c r="E48" s="354" t="s">
        <v>1818</v>
      </c>
      <c r="F48" s="364" t="s">
        <v>1820</v>
      </c>
      <c r="G48" s="292" t="s">
        <v>1264</v>
      </c>
      <c r="H48" s="47" t="str">
        <f t="shared" si="6"/>
        <v>常澄中学校</v>
      </c>
      <c r="I48" s="322" ph="1"/>
      <c r="J48" s="33" t="s">
        <v>296</v>
      </c>
      <c r="K48" s="166" t="str">
        <f t="shared" si="1"/>
        <v>水戸市塩崎町1016</v>
      </c>
      <c r="L48" s="182" t="s">
        <v>1265</v>
      </c>
      <c r="M48" s="33" t="s">
        <v>296</v>
      </c>
      <c r="N48" s="183">
        <v>292692116</v>
      </c>
      <c r="O48" s="184">
        <v>292693160</v>
      </c>
      <c r="P48" s="78"/>
      <c r="Q48" s="534" t="str">
        <f t="shared" si="5"/>
        <v/>
      </c>
      <c r="R48" s="55"/>
      <c r="S48" s="55"/>
      <c r="T48" s="55"/>
      <c r="U48" s="593" t="str">
        <f t="shared" si="3"/>
        <v/>
      </c>
      <c r="V48" s="55"/>
      <c r="W48" s="55"/>
      <c r="X48" s="78"/>
    </row>
    <row r="49" spans="2:24" s="1" customFormat="1" ht="44.25" customHeight="1">
      <c r="B49" s="259">
        <v>47</v>
      </c>
      <c r="C49" s="365">
        <v>47</v>
      </c>
      <c r="D49" s="365" t="s">
        <v>1817</v>
      </c>
      <c r="E49" s="365" t="s">
        <v>1818</v>
      </c>
      <c r="F49" s="366" t="s">
        <v>1820</v>
      </c>
      <c r="G49" s="299" t="s">
        <v>39</v>
      </c>
      <c r="H49" s="277" t="str">
        <f t="shared" si="6"/>
        <v>内原中学校</v>
      </c>
      <c r="I49" s="335" ph="1"/>
      <c r="J49" s="218" t="s">
        <v>40</v>
      </c>
      <c r="K49" s="219" t="str">
        <f t="shared" si="1"/>
        <v>水戸市内原町1463-29</v>
      </c>
      <c r="L49" s="367" t="s">
        <v>1266</v>
      </c>
      <c r="M49" s="218" t="s">
        <v>40</v>
      </c>
      <c r="N49" s="368">
        <v>292592032</v>
      </c>
      <c r="O49" s="369">
        <v>292592447</v>
      </c>
      <c r="P49" s="124"/>
      <c r="Q49" s="533" t="str">
        <f t="shared" si="5"/>
        <v/>
      </c>
      <c r="R49" s="70"/>
      <c r="S49" s="70"/>
      <c r="T49" s="70"/>
      <c r="U49" s="596" t="str">
        <f t="shared" si="3"/>
        <v/>
      </c>
      <c r="V49" s="70"/>
      <c r="W49" s="70"/>
      <c r="X49" s="124"/>
    </row>
    <row r="50" spans="2:24" s="1" customFormat="1" ht="44.25" customHeight="1">
      <c r="B50" s="259">
        <v>48</v>
      </c>
      <c r="C50" s="259">
        <v>48</v>
      </c>
      <c r="D50" s="259" t="s">
        <v>1817</v>
      </c>
      <c r="E50" s="259" t="s">
        <v>1818</v>
      </c>
      <c r="F50" s="259" t="s">
        <v>1820</v>
      </c>
      <c r="G50" s="266" t="s">
        <v>1725</v>
      </c>
      <c r="H50" s="267" t="s">
        <v>1725</v>
      </c>
      <c r="I50" s="310" ph="1"/>
      <c r="J50" s="189" t="s">
        <v>24</v>
      </c>
      <c r="K50" s="190" t="str">
        <f t="shared" si="1"/>
        <v>水戸市下国井町2595-1</v>
      </c>
      <c r="L50" s="191" t="s">
        <v>1677</v>
      </c>
      <c r="M50" s="189" t="s">
        <v>24</v>
      </c>
      <c r="N50" s="192">
        <v>292397118</v>
      </c>
      <c r="O50" s="192">
        <v>292397125</v>
      </c>
      <c r="P50" s="110"/>
      <c r="Q50" s="530" t="str">
        <f t="shared" si="5"/>
        <v/>
      </c>
      <c r="R50" s="58"/>
      <c r="S50" s="58"/>
      <c r="T50" s="58"/>
      <c r="U50" s="598" t="str">
        <f t="shared" si="3"/>
        <v/>
      </c>
      <c r="V50" s="58"/>
      <c r="W50" s="58"/>
      <c r="X50" s="110"/>
    </row>
    <row r="51" spans="2:24" s="1" customFormat="1" ht="44.25" customHeight="1">
      <c r="B51" s="280">
        <v>49</v>
      </c>
      <c r="C51" s="352">
        <v>1</v>
      </c>
      <c r="D51" s="352" t="s">
        <v>1817</v>
      </c>
      <c r="E51" s="352" t="s">
        <v>1821</v>
      </c>
      <c r="F51" s="594" t="s">
        <v>1819</v>
      </c>
      <c r="G51" s="296" t="s">
        <v>42</v>
      </c>
      <c r="H51" s="270" t="str">
        <f>G51&amp;"小学校"</f>
        <v>笠間小学校</v>
      </c>
      <c r="I51" s="329" ph="1"/>
      <c r="J51" s="205" t="s">
        <v>1695</v>
      </c>
      <c r="K51" s="200" t="str">
        <f>"笠間市"&amp;L51</f>
        <v>笠間市笠間2689-1</v>
      </c>
      <c r="L51" s="206" t="s">
        <v>308</v>
      </c>
      <c r="M51" s="205" t="s">
        <v>1695</v>
      </c>
      <c r="N51" s="211">
        <v>296720076</v>
      </c>
      <c r="O51" s="211">
        <v>296724115</v>
      </c>
      <c r="P51" s="111"/>
      <c r="Q51" s="541" t="str">
        <f t="shared" ref="Q51:Q66" si="7">IF(P51="","","s"&amp;$P51)</f>
        <v/>
      </c>
      <c r="R51" s="60"/>
      <c r="S51" s="60"/>
      <c r="T51" s="60"/>
      <c r="U51" s="595" t="str">
        <f t="shared" si="3"/>
        <v/>
      </c>
      <c r="V51" s="60"/>
      <c r="W51" s="60"/>
      <c r="X51" s="111"/>
    </row>
    <row r="52" spans="2:24" s="1" customFormat="1" ht="44.25" customHeight="1">
      <c r="B52" s="259">
        <v>50</v>
      </c>
      <c r="C52" s="354">
        <v>2</v>
      </c>
      <c r="D52" s="354" t="s">
        <v>1817</v>
      </c>
      <c r="E52" s="354" t="s">
        <v>1821</v>
      </c>
      <c r="F52" s="364" t="s">
        <v>1819</v>
      </c>
      <c r="G52" s="288" t="s">
        <v>44</v>
      </c>
      <c r="H52" s="261" t="str">
        <f t="shared" ref="H52:H60" si="8">G52&amp;"小学校"</f>
        <v>稲田小学校</v>
      </c>
      <c r="I52" s="317" ph="1"/>
      <c r="J52" s="165" t="s">
        <v>45</v>
      </c>
      <c r="K52" s="166" t="str">
        <f t="shared" ref="K52:K66" si="9">"笠間市"&amp;L52</f>
        <v>笠間市稲田2151-2</v>
      </c>
      <c r="L52" s="167" t="s">
        <v>310</v>
      </c>
      <c r="M52" s="165" t="s">
        <v>45</v>
      </c>
      <c r="N52" s="194">
        <v>296742301</v>
      </c>
      <c r="O52" s="194">
        <v>296742306</v>
      </c>
      <c r="P52" s="142"/>
      <c r="Q52" s="537" t="str">
        <f t="shared" si="7"/>
        <v/>
      </c>
      <c r="R52" s="55"/>
      <c r="S52" s="55"/>
      <c r="T52" s="55"/>
      <c r="U52" s="593" t="str">
        <f t="shared" si="3"/>
        <v/>
      </c>
      <c r="V52" s="55"/>
      <c r="W52" s="55"/>
      <c r="X52" s="78"/>
    </row>
    <row r="53" spans="2:24" s="1" customFormat="1" ht="44.25" customHeight="1">
      <c r="B53" s="259">
        <v>51</v>
      </c>
      <c r="C53" s="354">
        <v>3</v>
      </c>
      <c r="D53" s="354" t="s">
        <v>1817</v>
      </c>
      <c r="E53" s="354" t="s">
        <v>1821</v>
      </c>
      <c r="F53" s="364" t="s">
        <v>1819</v>
      </c>
      <c r="G53" s="288" t="s">
        <v>311</v>
      </c>
      <c r="H53" s="261" t="str">
        <f t="shared" si="8"/>
        <v>宍戸小学校</v>
      </c>
      <c r="I53" s="317" ph="1"/>
      <c r="J53" s="165" t="s">
        <v>1689</v>
      </c>
      <c r="K53" s="166" t="str">
        <f t="shared" si="9"/>
        <v>笠間市平町22</v>
      </c>
      <c r="L53" s="167" t="s">
        <v>312</v>
      </c>
      <c r="M53" s="165" t="s">
        <v>1689</v>
      </c>
      <c r="N53" s="194">
        <v>296770209</v>
      </c>
      <c r="O53" s="194">
        <v>296770615</v>
      </c>
      <c r="P53" s="142"/>
      <c r="Q53" s="537" t="str">
        <f t="shared" si="7"/>
        <v/>
      </c>
      <c r="R53" s="55"/>
      <c r="S53" s="55"/>
      <c r="T53" s="55"/>
      <c r="U53" s="593" t="str">
        <f t="shared" si="3"/>
        <v/>
      </c>
      <c r="V53" s="55"/>
      <c r="W53" s="55"/>
      <c r="X53" s="78"/>
    </row>
    <row r="54" spans="2:24" s="1" customFormat="1" ht="44.25" customHeight="1">
      <c r="B54" s="259">
        <v>52</v>
      </c>
      <c r="C54" s="354">
        <v>4</v>
      </c>
      <c r="D54" s="354" t="s">
        <v>1817</v>
      </c>
      <c r="E54" s="354" t="s">
        <v>1821</v>
      </c>
      <c r="F54" s="364" t="s">
        <v>1819</v>
      </c>
      <c r="G54" s="288" t="s">
        <v>314</v>
      </c>
      <c r="H54" s="261" t="str">
        <f t="shared" si="8"/>
        <v>友部小学校</v>
      </c>
      <c r="I54" s="317" ph="1"/>
      <c r="J54" s="165" t="s">
        <v>316</v>
      </c>
      <c r="K54" s="166" t="str">
        <f t="shared" si="9"/>
        <v>笠間市美原3-3-1</v>
      </c>
      <c r="L54" s="167" t="s">
        <v>315</v>
      </c>
      <c r="M54" s="165" t="s">
        <v>316</v>
      </c>
      <c r="N54" s="194">
        <v>296770009</v>
      </c>
      <c r="O54" s="194">
        <v>296774014</v>
      </c>
      <c r="P54" s="142"/>
      <c r="Q54" s="537" t="str">
        <f t="shared" si="7"/>
        <v/>
      </c>
      <c r="R54" s="55"/>
      <c r="S54" s="55"/>
      <c r="T54" s="55"/>
      <c r="U54" s="593" t="str">
        <f t="shared" si="3"/>
        <v/>
      </c>
      <c r="V54" s="55"/>
      <c r="W54" s="55"/>
      <c r="X54" s="78"/>
    </row>
    <row r="55" spans="2:24" s="1" customFormat="1" ht="44.25" customHeight="1">
      <c r="B55" s="259">
        <v>53</v>
      </c>
      <c r="C55" s="354">
        <v>5</v>
      </c>
      <c r="D55" s="354" t="s">
        <v>1817</v>
      </c>
      <c r="E55" s="354" t="s">
        <v>1821</v>
      </c>
      <c r="F55" s="364" t="s">
        <v>1819</v>
      </c>
      <c r="G55" s="288" t="s">
        <v>317</v>
      </c>
      <c r="H55" s="261" t="str">
        <f t="shared" si="8"/>
        <v>北川根小学校</v>
      </c>
      <c r="I55" s="317" ph="1"/>
      <c r="J55" s="165" t="s">
        <v>319</v>
      </c>
      <c r="K55" s="166" t="str">
        <f t="shared" si="9"/>
        <v>笠間市湯崎1085-1</v>
      </c>
      <c r="L55" s="167" t="s">
        <v>318</v>
      </c>
      <c r="M55" s="165" t="s">
        <v>319</v>
      </c>
      <c r="N55" s="194">
        <v>296771364</v>
      </c>
      <c r="O55" s="194">
        <v>296789295</v>
      </c>
      <c r="P55" s="142"/>
      <c r="Q55" s="537" t="str">
        <f t="shared" si="7"/>
        <v/>
      </c>
      <c r="R55" s="55"/>
      <c r="S55" s="55"/>
      <c r="T55" s="55"/>
      <c r="U55" s="593" t="str">
        <f t="shared" si="3"/>
        <v/>
      </c>
      <c r="V55" s="55"/>
      <c r="W55" s="55"/>
      <c r="X55" s="78"/>
    </row>
    <row r="56" spans="2:24" s="1" customFormat="1" ht="44.25" customHeight="1">
      <c r="B56" s="259">
        <v>54</v>
      </c>
      <c r="C56" s="354">
        <v>6</v>
      </c>
      <c r="D56" s="354" t="s">
        <v>1817</v>
      </c>
      <c r="E56" s="354" t="s">
        <v>1821</v>
      </c>
      <c r="F56" s="364" t="s">
        <v>1819</v>
      </c>
      <c r="G56" s="288" t="s">
        <v>320</v>
      </c>
      <c r="H56" s="261" t="str">
        <f t="shared" si="8"/>
        <v>大原小学校</v>
      </c>
      <c r="I56" s="317" ph="1"/>
      <c r="J56" s="165" t="s">
        <v>322</v>
      </c>
      <c r="K56" s="166" t="str">
        <f t="shared" si="9"/>
        <v>笠間市小原3522-1</v>
      </c>
      <c r="L56" s="167" t="s">
        <v>321</v>
      </c>
      <c r="M56" s="165" t="s">
        <v>322</v>
      </c>
      <c r="N56" s="194">
        <v>296770434</v>
      </c>
      <c r="O56" s="194">
        <v>296782030</v>
      </c>
      <c r="P56" s="142"/>
      <c r="Q56" s="537" t="str">
        <f t="shared" si="7"/>
        <v/>
      </c>
      <c r="R56" s="55"/>
      <c r="S56" s="55"/>
      <c r="T56" s="55"/>
      <c r="U56" s="593" t="str">
        <f t="shared" si="3"/>
        <v/>
      </c>
      <c r="V56" s="55"/>
      <c r="W56" s="55"/>
      <c r="X56" s="78"/>
    </row>
    <row r="57" spans="2:24" s="1" customFormat="1" ht="44.25" customHeight="1">
      <c r="B57" s="259">
        <v>55</v>
      </c>
      <c r="C57" s="354">
        <v>7</v>
      </c>
      <c r="D57" s="354" t="s">
        <v>1817</v>
      </c>
      <c r="E57" s="354" t="s">
        <v>1821</v>
      </c>
      <c r="F57" s="364" t="s">
        <v>1819</v>
      </c>
      <c r="G57" s="288" t="s">
        <v>323</v>
      </c>
      <c r="H57" s="261" t="str">
        <f t="shared" si="8"/>
        <v>友部第二小学校</v>
      </c>
      <c r="I57" s="317" ph="1"/>
      <c r="J57" s="165" t="s">
        <v>313</v>
      </c>
      <c r="K57" s="166" t="str">
        <f t="shared" si="9"/>
        <v>笠間市平町1718-93</v>
      </c>
      <c r="L57" s="167" t="s">
        <v>324</v>
      </c>
      <c r="M57" s="165" t="s">
        <v>313</v>
      </c>
      <c r="N57" s="194">
        <v>296777946</v>
      </c>
      <c r="O57" s="194">
        <v>296777947</v>
      </c>
      <c r="P57" s="142"/>
      <c r="Q57" s="537" t="str">
        <f t="shared" si="7"/>
        <v/>
      </c>
      <c r="R57" s="55"/>
      <c r="S57" s="55"/>
      <c r="T57" s="55"/>
      <c r="U57" s="593" t="str">
        <f t="shared" si="3"/>
        <v/>
      </c>
      <c r="V57" s="55"/>
      <c r="W57" s="55"/>
      <c r="X57" s="78"/>
    </row>
    <row r="58" spans="2:24" s="1" customFormat="1" ht="44.25" customHeight="1">
      <c r="B58" s="259">
        <v>56</v>
      </c>
      <c r="C58" s="354">
        <v>8</v>
      </c>
      <c r="D58" s="354" t="s">
        <v>1817</v>
      </c>
      <c r="E58" s="354" t="s">
        <v>1821</v>
      </c>
      <c r="F58" s="364" t="s">
        <v>1819</v>
      </c>
      <c r="G58" s="288" t="s">
        <v>325</v>
      </c>
      <c r="H58" s="261" t="str">
        <f t="shared" si="8"/>
        <v>岩間第一小学校</v>
      </c>
      <c r="I58" s="317" ph="1"/>
      <c r="J58" s="165" t="s">
        <v>327</v>
      </c>
      <c r="K58" s="166" t="str">
        <f t="shared" si="9"/>
        <v>笠間市下郷4140-1</v>
      </c>
      <c r="L58" s="167" t="s">
        <v>326</v>
      </c>
      <c r="M58" s="165" t="s">
        <v>327</v>
      </c>
      <c r="N58" s="194">
        <v>299452042</v>
      </c>
      <c r="O58" s="194">
        <v>299458041</v>
      </c>
      <c r="P58" s="142"/>
      <c r="Q58" s="537" t="str">
        <f t="shared" si="7"/>
        <v/>
      </c>
      <c r="R58" s="55"/>
      <c r="S58" s="55"/>
      <c r="T58" s="55"/>
      <c r="U58" s="593" t="str">
        <f t="shared" si="3"/>
        <v/>
      </c>
      <c r="V58" s="55"/>
      <c r="W58" s="55"/>
      <c r="X58" s="78"/>
    </row>
    <row r="59" spans="2:24" s="1" customFormat="1" ht="44.25" customHeight="1">
      <c r="B59" s="259">
        <v>57</v>
      </c>
      <c r="C59" s="354">
        <v>9</v>
      </c>
      <c r="D59" s="354" t="s">
        <v>1817</v>
      </c>
      <c r="E59" s="354" t="s">
        <v>1821</v>
      </c>
      <c r="F59" s="364" t="s">
        <v>1819</v>
      </c>
      <c r="G59" s="288" t="s">
        <v>328</v>
      </c>
      <c r="H59" s="261" t="str">
        <f t="shared" si="8"/>
        <v>岩間第二小学校</v>
      </c>
      <c r="I59" s="317" ph="1"/>
      <c r="J59" s="165" t="s">
        <v>330</v>
      </c>
      <c r="K59" s="166" t="str">
        <f t="shared" si="9"/>
        <v>笠間市押辺529-1</v>
      </c>
      <c r="L59" s="167" t="s">
        <v>329</v>
      </c>
      <c r="M59" s="165" t="s">
        <v>330</v>
      </c>
      <c r="N59" s="194">
        <v>299452169</v>
      </c>
      <c r="O59" s="194">
        <v>299458069</v>
      </c>
      <c r="P59" s="142"/>
      <c r="Q59" s="537" t="str">
        <f t="shared" si="7"/>
        <v/>
      </c>
      <c r="R59" s="55"/>
      <c r="S59" s="55"/>
      <c r="T59" s="55"/>
      <c r="U59" s="593" t="str">
        <f t="shared" si="3"/>
        <v/>
      </c>
      <c r="V59" s="55"/>
      <c r="W59" s="55"/>
      <c r="X59" s="78"/>
    </row>
    <row r="60" spans="2:24" s="1" customFormat="1" ht="44.25" customHeight="1">
      <c r="B60" s="259">
        <v>58</v>
      </c>
      <c r="C60" s="280">
        <v>10</v>
      </c>
      <c r="D60" s="280" t="s">
        <v>1817</v>
      </c>
      <c r="E60" s="280" t="s">
        <v>1821</v>
      </c>
      <c r="F60" s="353" t="s">
        <v>1819</v>
      </c>
      <c r="G60" s="290" t="s">
        <v>331</v>
      </c>
      <c r="H60" s="264" t="str">
        <f t="shared" si="8"/>
        <v>岩間第三小学校</v>
      </c>
      <c r="I60" s="320" ph="1"/>
      <c r="J60" s="175" t="s">
        <v>333</v>
      </c>
      <c r="K60" s="176" t="str">
        <f t="shared" si="9"/>
        <v>笠間市市野谷1542-19</v>
      </c>
      <c r="L60" s="177" t="s">
        <v>332</v>
      </c>
      <c r="M60" s="175" t="s">
        <v>333</v>
      </c>
      <c r="N60" s="362">
        <v>299456168</v>
      </c>
      <c r="O60" s="362">
        <v>299458087</v>
      </c>
      <c r="P60" s="144"/>
      <c r="Q60" s="538" t="str">
        <f t="shared" si="7"/>
        <v/>
      </c>
      <c r="R60" s="57"/>
      <c r="S60" s="57"/>
      <c r="T60" s="57"/>
      <c r="U60" s="596" t="str">
        <f t="shared" si="3"/>
        <v/>
      </c>
      <c r="V60" s="57"/>
      <c r="W60" s="57"/>
      <c r="X60" s="81"/>
    </row>
    <row r="61" spans="2:24" s="1" customFormat="1" ht="44.25" customHeight="1">
      <c r="B61" s="259">
        <v>59</v>
      </c>
      <c r="C61" s="260">
        <v>11</v>
      </c>
      <c r="D61" s="260" t="s">
        <v>1817</v>
      </c>
      <c r="E61" s="260" t="s">
        <v>1821</v>
      </c>
      <c r="F61" s="309" t="s">
        <v>1820</v>
      </c>
      <c r="G61" s="295" t="s">
        <v>42</v>
      </c>
      <c r="H61" s="270" t="str">
        <f>G61&amp;"中学校"</f>
        <v>笠間中学校</v>
      </c>
      <c r="I61" s="371" ph="1"/>
      <c r="J61" s="199" t="s">
        <v>43</v>
      </c>
      <c r="K61" s="200" t="str">
        <f t="shared" si="9"/>
        <v>笠間市笠間2702</v>
      </c>
      <c r="L61" s="201" t="s">
        <v>1267</v>
      </c>
      <c r="M61" s="199" t="s">
        <v>43</v>
      </c>
      <c r="N61" s="358">
        <v>296720120</v>
      </c>
      <c r="O61" s="358">
        <v>296720742</v>
      </c>
      <c r="P61" s="372"/>
      <c r="Q61" s="539" t="str">
        <f t="shared" si="7"/>
        <v/>
      </c>
      <c r="R61" s="60"/>
      <c r="S61" s="60"/>
      <c r="T61" s="60"/>
      <c r="U61" s="595" t="str">
        <f t="shared" si="3"/>
        <v/>
      </c>
      <c r="V61" s="60"/>
      <c r="W61" s="60"/>
      <c r="X61" s="111"/>
    </row>
    <row r="62" spans="2:24" s="1" customFormat="1" ht="44.25" customHeight="1">
      <c r="B62" s="259">
        <v>60</v>
      </c>
      <c r="C62" s="354">
        <v>12</v>
      </c>
      <c r="D62" s="354" t="s">
        <v>1817</v>
      </c>
      <c r="E62" s="354" t="s">
        <v>1821</v>
      </c>
      <c r="F62" s="364" t="s">
        <v>1820</v>
      </c>
      <c r="G62" s="292" t="s">
        <v>44</v>
      </c>
      <c r="H62" s="261" t="str">
        <f t="shared" ref="H62:H65" si="10">G62&amp;"中学校"</f>
        <v>稲田中学校</v>
      </c>
      <c r="I62" s="325" ph="1"/>
      <c r="J62" s="33" t="s">
        <v>45</v>
      </c>
      <c r="K62" s="166" t="str">
        <f t="shared" si="9"/>
        <v>笠間市稲田2145-3</v>
      </c>
      <c r="L62" s="182" t="s">
        <v>1268</v>
      </c>
      <c r="M62" s="33" t="s">
        <v>45</v>
      </c>
      <c r="N62" s="36">
        <v>296742004</v>
      </c>
      <c r="O62" s="36">
        <v>296742242</v>
      </c>
      <c r="P62" s="142"/>
      <c r="Q62" s="537" t="str">
        <f t="shared" si="7"/>
        <v/>
      </c>
      <c r="R62" s="55"/>
      <c r="S62" s="55"/>
      <c r="T62" s="55"/>
      <c r="U62" s="593" t="str">
        <f t="shared" si="3"/>
        <v/>
      </c>
      <c r="V62" s="55"/>
      <c r="W62" s="55"/>
      <c r="X62" s="78"/>
    </row>
    <row r="63" spans="2:24" s="1" customFormat="1" ht="44.25" customHeight="1">
      <c r="B63" s="259">
        <v>61</v>
      </c>
      <c r="C63" s="354">
        <v>13</v>
      </c>
      <c r="D63" s="354" t="s">
        <v>1817</v>
      </c>
      <c r="E63" s="354" t="s">
        <v>1821</v>
      </c>
      <c r="F63" s="364" t="s">
        <v>1820</v>
      </c>
      <c r="G63" s="292" t="s">
        <v>314</v>
      </c>
      <c r="H63" s="261" t="str">
        <f t="shared" si="10"/>
        <v>友部中学校</v>
      </c>
      <c r="I63" s="325" ph="1"/>
      <c r="J63" s="33" t="s">
        <v>1270</v>
      </c>
      <c r="K63" s="166" t="str">
        <f t="shared" si="9"/>
        <v>笠間市中央4-1-1</v>
      </c>
      <c r="L63" s="182" t="s">
        <v>1269</v>
      </c>
      <c r="M63" s="33" t="s">
        <v>1270</v>
      </c>
      <c r="N63" s="36">
        <v>296770073</v>
      </c>
      <c r="O63" s="36">
        <v>296770469</v>
      </c>
      <c r="P63" s="142"/>
      <c r="Q63" s="537" t="str">
        <f t="shared" si="7"/>
        <v/>
      </c>
      <c r="R63" s="55"/>
      <c r="S63" s="55"/>
      <c r="T63" s="55"/>
      <c r="U63" s="593" t="str">
        <f t="shared" si="3"/>
        <v/>
      </c>
      <c r="V63" s="55"/>
      <c r="W63" s="55"/>
      <c r="X63" s="78"/>
    </row>
    <row r="64" spans="2:24" s="1" customFormat="1" ht="44.25" customHeight="1">
      <c r="B64" s="259">
        <v>62</v>
      </c>
      <c r="C64" s="354">
        <v>14</v>
      </c>
      <c r="D64" s="354" t="s">
        <v>1817</v>
      </c>
      <c r="E64" s="354" t="s">
        <v>1821</v>
      </c>
      <c r="F64" s="364" t="s">
        <v>1820</v>
      </c>
      <c r="G64" s="292" t="s">
        <v>323</v>
      </c>
      <c r="H64" s="261" t="str">
        <f t="shared" si="10"/>
        <v>友部第二中学校</v>
      </c>
      <c r="I64" s="325" ph="1"/>
      <c r="J64" s="33" t="s">
        <v>1272</v>
      </c>
      <c r="K64" s="166" t="str">
        <f t="shared" si="9"/>
        <v>笠間市旭町510-1</v>
      </c>
      <c r="L64" s="182" t="s">
        <v>1271</v>
      </c>
      <c r="M64" s="33" t="s">
        <v>1272</v>
      </c>
      <c r="N64" s="36">
        <v>296777809</v>
      </c>
      <c r="O64" s="36">
        <v>296777823</v>
      </c>
      <c r="P64" s="142"/>
      <c r="Q64" s="537" t="str">
        <f t="shared" si="7"/>
        <v/>
      </c>
      <c r="R64" s="55"/>
      <c r="S64" s="55"/>
      <c r="T64" s="55"/>
      <c r="U64" s="593" t="str">
        <f t="shared" si="3"/>
        <v/>
      </c>
      <c r="V64" s="55"/>
      <c r="W64" s="55"/>
      <c r="X64" s="78"/>
    </row>
    <row r="65" spans="2:24" s="1" customFormat="1" ht="44.25" customHeight="1">
      <c r="B65" s="259">
        <v>63</v>
      </c>
      <c r="C65" s="280">
        <v>15</v>
      </c>
      <c r="D65" s="280" t="s">
        <v>1817</v>
      </c>
      <c r="E65" s="280" t="s">
        <v>1821</v>
      </c>
      <c r="F65" s="353" t="s">
        <v>1820</v>
      </c>
      <c r="G65" s="293" t="s">
        <v>1273</v>
      </c>
      <c r="H65" s="264" t="str">
        <f t="shared" si="10"/>
        <v>岩間中学校</v>
      </c>
      <c r="I65" s="311" ph="1"/>
      <c r="J65" s="185" t="s">
        <v>327</v>
      </c>
      <c r="K65" s="176" t="str">
        <f t="shared" si="9"/>
        <v>笠間市下郷4997-1</v>
      </c>
      <c r="L65" s="186" t="s">
        <v>1274</v>
      </c>
      <c r="M65" s="185" t="s">
        <v>327</v>
      </c>
      <c r="N65" s="204">
        <v>299452624</v>
      </c>
      <c r="O65" s="204">
        <v>299454296</v>
      </c>
      <c r="P65" s="144"/>
      <c r="Q65" s="538" t="str">
        <f t="shared" si="7"/>
        <v/>
      </c>
      <c r="R65" s="57"/>
      <c r="S65" s="57"/>
      <c r="T65" s="57"/>
      <c r="U65" s="596" t="str">
        <f t="shared" si="3"/>
        <v/>
      </c>
      <c r="V65" s="57"/>
      <c r="W65" s="57"/>
      <c r="X65" s="112"/>
    </row>
    <row r="66" spans="2:24" s="1" customFormat="1" ht="44.25" customHeight="1">
      <c r="B66" s="259">
        <v>64</v>
      </c>
      <c r="C66" s="259">
        <v>16</v>
      </c>
      <c r="D66" s="259" t="s">
        <v>1817</v>
      </c>
      <c r="E66" s="259" t="s">
        <v>1821</v>
      </c>
      <c r="F66" s="259" t="s">
        <v>1820</v>
      </c>
      <c r="G66" s="375" t="s">
        <v>1726</v>
      </c>
      <c r="H66" s="312" t="str">
        <f>G66</f>
        <v>みなみ学園義務教育学校</v>
      </c>
      <c r="I66" s="376" ph="1"/>
      <c r="J66" s="377" t="s">
        <v>1724</v>
      </c>
      <c r="K66" s="190" t="str">
        <f t="shared" si="9"/>
        <v>笠間市北吉原15</v>
      </c>
      <c r="L66" s="191" t="s">
        <v>1723</v>
      </c>
      <c r="M66" s="377" t="s">
        <v>1724</v>
      </c>
      <c r="N66" s="192" t="s">
        <v>1880</v>
      </c>
      <c r="O66" s="192" t="s">
        <v>1881</v>
      </c>
      <c r="P66" s="151"/>
      <c r="Q66" s="540" t="str">
        <f t="shared" si="7"/>
        <v/>
      </c>
      <c r="R66" s="58"/>
      <c r="S66" s="58"/>
      <c r="T66" s="58"/>
      <c r="U66" s="597" t="str">
        <f t="shared" si="3"/>
        <v/>
      </c>
      <c r="V66" s="58"/>
      <c r="W66" s="58"/>
      <c r="X66" s="136"/>
    </row>
    <row r="67" spans="2:24" s="1" customFormat="1" ht="44.25" customHeight="1">
      <c r="B67" s="280">
        <v>65</v>
      </c>
      <c r="C67" s="352">
        <v>1</v>
      </c>
      <c r="D67" s="352" t="s">
        <v>1817</v>
      </c>
      <c r="E67" s="352" t="s">
        <v>1882</v>
      </c>
      <c r="F67" s="594" t="s">
        <v>1819</v>
      </c>
      <c r="G67" s="296" t="s">
        <v>46</v>
      </c>
      <c r="H67" s="270" t="str">
        <f>G67&amp;"小学校"</f>
        <v>那珂湊第一小学校</v>
      </c>
      <c r="I67" s="329" ph="1"/>
      <c r="J67" s="205" t="s">
        <v>48</v>
      </c>
      <c r="K67" s="200" t="str">
        <f>"ひたちなか市"&amp;L67</f>
        <v>ひたちなか市山ノ上町1-1</v>
      </c>
      <c r="L67" s="206" t="s">
        <v>47</v>
      </c>
      <c r="M67" s="205" t="s">
        <v>48</v>
      </c>
      <c r="N67" s="207">
        <v>292622450</v>
      </c>
      <c r="O67" s="207">
        <v>292637825</v>
      </c>
      <c r="P67" s="111"/>
      <c r="Q67" s="541" t="str">
        <f t="shared" ref="Q67:Q83" si="11">IF(P67="","","s"&amp;$P67)</f>
        <v/>
      </c>
      <c r="R67" s="60"/>
      <c r="S67" s="60"/>
      <c r="T67" s="60"/>
      <c r="U67" s="595" t="str">
        <f t="shared" si="3"/>
        <v/>
      </c>
      <c r="V67" s="60"/>
      <c r="W67" s="60"/>
      <c r="X67" s="115"/>
    </row>
    <row r="68" spans="2:24" s="1" customFormat="1" ht="44.25" customHeight="1">
      <c r="B68" s="259">
        <v>66</v>
      </c>
      <c r="C68" s="354">
        <v>2</v>
      </c>
      <c r="D68" s="354" t="s">
        <v>1817</v>
      </c>
      <c r="E68" s="354" t="s">
        <v>1882</v>
      </c>
      <c r="F68" s="364" t="s">
        <v>1819</v>
      </c>
      <c r="G68" s="288" t="s">
        <v>49</v>
      </c>
      <c r="H68" s="261" t="str">
        <f t="shared" ref="H68:H83" si="12">G68&amp;"小学校"</f>
        <v>那珂湊第二小学校</v>
      </c>
      <c r="I68" s="317" ph="1"/>
      <c r="J68" s="165" t="s">
        <v>51</v>
      </c>
      <c r="K68" s="166" t="str">
        <f t="shared" ref="K68:K91" si="13">"ひたちなか市"&amp;L68</f>
        <v>ひたちなか市富士ノ上10-1</v>
      </c>
      <c r="L68" s="167" t="s">
        <v>50</v>
      </c>
      <c r="M68" s="165" t="s">
        <v>51</v>
      </c>
      <c r="N68" s="168">
        <v>292622744</v>
      </c>
      <c r="O68" s="168">
        <v>292637699</v>
      </c>
      <c r="P68" s="78"/>
      <c r="Q68" s="534" t="str">
        <f t="shared" si="11"/>
        <v/>
      </c>
      <c r="R68" s="55"/>
      <c r="S68" s="55"/>
      <c r="T68" s="55"/>
      <c r="U68" s="593" t="str">
        <f t="shared" ref="U68:U131" si="14">IF(P68="","",(DATEDIF($Q68,$X$1,"y")&amp;"."&amp;DATEDIF($Q68,$X$1,"yM")))</f>
        <v/>
      </c>
      <c r="V68" s="55"/>
      <c r="W68" s="55"/>
      <c r="X68" s="114"/>
    </row>
    <row r="69" spans="2:24" s="1" customFormat="1" ht="44.25" customHeight="1">
      <c r="B69" s="259">
        <v>67</v>
      </c>
      <c r="C69" s="354">
        <v>3</v>
      </c>
      <c r="D69" s="354" t="s">
        <v>1817</v>
      </c>
      <c r="E69" s="354" t="s">
        <v>1882</v>
      </c>
      <c r="F69" s="364" t="s">
        <v>1819</v>
      </c>
      <c r="G69" s="288" t="s">
        <v>52</v>
      </c>
      <c r="H69" s="261" t="str">
        <f t="shared" si="12"/>
        <v>那珂湊第三小学校</v>
      </c>
      <c r="I69" s="317" ph="1"/>
      <c r="J69" s="165" t="s">
        <v>1669</v>
      </c>
      <c r="K69" s="166" t="str">
        <f t="shared" si="13"/>
        <v>ひたちなか市西十三奉行13251-1</v>
      </c>
      <c r="L69" s="167" t="s">
        <v>1668</v>
      </c>
      <c r="M69" s="165" t="s">
        <v>1669</v>
      </c>
      <c r="N69" s="168">
        <v>292622859</v>
      </c>
      <c r="O69" s="168">
        <v>292637356</v>
      </c>
      <c r="P69" s="78"/>
      <c r="Q69" s="534" t="str">
        <f t="shared" si="11"/>
        <v/>
      </c>
      <c r="R69" s="55"/>
      <c r="S69" s="55"/>
      <c r="T69" s="55"/>
      <c r="U69" s="593" t="str">
        <f t="shared" si="14"/>
        <v/>
      </c>
      <c r="V69" s="55"/>
      <c r="W69" s="55"/>
      <c r="X69" s="114"/>
    </row>
    <row r="70" spans="2:24" s="1" customFormat="1" ht="44.25" customHeight="1">
      <c r="B70" s="259">
        <v>68</v>
      </c>
      <c r="C70" s="354">
        <v>4</v>
      </c>
      <c r="D70" s="354" t="s">
        <v>1817</v>
      </c>
      <c r="E70" s="354" t="s">
        <v>1882</v>
      </c>
      <c r="F70" s="364" t="s">
        <v>1819</v>
      </c>
      <c r="G70" s="288" t="s">
        <v>334</v>
      </c>
      <c r="H70" s="261" t="str">
        <f t="shared" si="12"/>
        <v>中根小学校</v>
      </c>
      <c r="I70" s="317" ph="1"/>
      <c r="J70" s="165" t="s">
        <v>336</v>
      </c>
      <c r="K70" s="166" t="str">
        <f t="shared" si="13"/>
        <v>ひたちなか市中根1863</v>
      </c>
      <c r="L70" s="167" t="s">
        <v>335</v>
      </c>
      <c r="M70" s="165" t="s">
        <v>336</v>
      </c>
      <c r="N70" s="168">
        <v>292722742</v>
      </c>
      <c r="O70" s="168">
        <v>292723097</v>
      </c>
      <c r="P70" s="78"/>
      <c r="Q70" s="534" t="str">
        <f t="shared" si="11"/>
        <v/>
      </c>
      <c r="R70" s="55"/>
      <c r="S70" s="55"/>
      <c r="T70" s="55"/>
      <c r="U70" s="593" t="str">
        <f t="shared" si="14"/>
        <v/>
      </c>
      <c r="V70" s="55"/>
      <c r="W70" s="55"/>
      <c r="X70" s="114"/>
    </row>
    <row r="71" spans="2:24" s="1" customFormat="1" ht="44.25" customHeight="1">
      <c r="B71" s="259">
        <v>69</v>
      </c>
      <c r="C71" s="354">
        <v>5</v>
      </c>
      <c r="D71" s="354" t="s">
        <v>1817</v>
      </c>
      <c r="E71" s="354" t="s">
        <v>1882</v>
      </c>
      <c r="F71" s="364" t="s">
        <v>1819</v>
      </c>
      <c r="G71" s="288" t="s">
        <v>53</v>
      </c>
      <c r="H71" s="261" t="str">
        <f t="shared" si="12"/>
        <v>勝倉小学校</v>
      </c>
      <c r="I71" s="317" ph="1"/>
      <c r="J71" s="165" t="s">
        <v>55</v>
      </c>
      <c r="K71" s="166" t="str">
        <f t="shared" si="13"/>
        <v>ひたちなか市勝倉3010</v>
      </c>
      <c r="L71" s="167" t="s">
        <v>54</v>
      </c>
      <c r="M71" s="165" t="s">
        <v>55</v>
      </c>
      <c r="N71" s="168">
        <v>292722546</v>
      </c>
      <c r="O71" s="168">
        <v>292731986</v>
      </c>
      <c r="P71" s="78"/>
      <c r="Q71" s="534" t="str">
        <f t="shared" si="11"/>
        <v/>
      </c>
      <c r="R71" s="55"/>
      <c r="S71" s="55"/>
      <c r="T71" s="55"/>
      <c r="U71" s="593" t="str">
        <f t="shared" si="14"/>
        <v/>
      </c>
      <c r="V71" s="55"/>
      <c r="W71" s="55"/>
      <c r="X71" s="114"/>
    </row>
    <row r="72" spans="2:24" s="1" customFormat="1" ht="44.25" customHeight="1">
      <c r="B72" s="259">
        <v>70</v>
      </c>
      <c r="C72" s="354">
        <v>6</v>
      </c>
      <c r="D72" s="354" t="s">
        <v>1817</v>
      </c>
      <c r="E72" s="354" t="s">
        <v>1882</v>
      </c>
      <c r="F72" s="364" t="s">
        <v>1819</v>
      </c>
      <c r="G72" s="288" t="s">
        <v>337</v>
      </c>
      <c r="H72" s="261" t="str">
        <f t="shared" si="12"/>
        <v>三反田小学校</v>
      </c>
      <c r="I72" s="317" ph="1"/>
      <c r="J72" s="165" t="s">
        <v>339</v>
      </c>
      <c r="K72" s="166" t="str">
        <f t="shared" si="13"/>
        <v>ひたちなか市三反田3065</v>
      </c>
      <c r="L72" s="167" t="s">
        <v>338</v>
      </c>
      <c r="M72" s="165" t="s">
        <v>339</v>
      </c>
      <c r="N72" s="168">
        <v>292723443</v>
      </c>
      <c r="O72" s="168">
        <v>292747419</v>
      </c>
      <c r="P72" s="78"/>
      <c r="Q72" s="534" t="str">
        <f t="shared" si="11"/>
        <v/>
      </c>
      <c r="R72" s="55"/>
      <c r="S72" s="55"/>
      <c r="T72" s="55"/>
      <c r="U72" s="593" t="str">
        <f t="shared" si="14"/>
        <v/>
      </c>
      <c r="V72" s="55"/>
      <c r="W72" s="55"/>
      <c r="X72" s="114"/>
    </row>
    <row r="73" spans="2:24" s="1" customFormat="1" ht="44.25" customHeight="1">
      <c r="B73" s="259">
        <v>71</v>
      </c>
      <c r="C73" s="354">
        <v>7</v>
      </c>
      <c r="D73" s="354" t="s">
        <v>1817</v>
      </c>
      <c r="E73" s="354" t="s">
        <v>1882</v>
      </c>
      <c r="F73" s="364" t="s">
        <v>1819</v>
      </c>
      <c r="G73" s="288" t="s">
        <v>340</v>
      </c>
      <c r="H73" s="261" t="str">
        <f t="shared" si="12"/>
        <v>枝川小学校</v>
      </c>
      <c r="I73" s="317" ph="1"/>
      <c r="J73" s="165" t="s">
        <v>342</v>
      </c>
      <c r="K73" s="166" t="str">
        <f t="shared" si="13"/>
        <v>ひたちなか市枝川160</v>
      </c>
      <c r="L73" s="167" t="s">
        <v>341</v>
      </c>
      <c r="M73" s="165" t="s">
        <v>342</v>
      </c>
      <c r="N73" s="168">
        <v>292215619</v>
      </c>
      <c r="O73" s="168">
        <v>292211434</v>
      </c>
      <c r="P73" s="78"/>
      <c r="Q73" s="534" t="str">
        <f t="shared" si="11"/>
        <v/>
      </c>
      <c r="R73" s="55"/>
      <c r="S73" s="55"/>
      <c r="T73" s="55"/>
      <c r="U73" s="593" t="str">
        <f t="shared" si="14"/>
        <v/>
      </c>
      <c r="V73" s="55"/>
      <c r="W73" s="55"/>
      <c r="X73" s="114"/>
    </row>
    <row r="74" spans="2:24" s="1" customFormat="1" ht="44.25" customHeight="1">
      <c r="B74" s="259">
        <v>72</v>
      </c>
      <c r="C74" s="354">
        <v>8</v>
      </c>
      <c r="D74" s="354" t="s">
        <v>1817</v>
      </c>
      <c r="E74" s="354" t="s">
        <v>1882</v>
      </c>
      <c r="F74" s="364" t="s">
        <v>1819</v>
      </c>
      <c r="G74" s="288" t="s">
        <v>62</v>
      </c>
      <c r="H74" s="261" t="str">
        <f t="shared" si="12"/>
        <v>東石川小学校</v>
      </c>
      <c r="I74" s="317" ph="1"/>
      <c r="J74" s="165" t="s">
        <v>63</v>
      </c>
      <c r="K74" s="166" t="str">
        <f t="shared" si="13"/>
        <v>ひたちなか市東石川1-1-1</v>
      </c>
      <c r="L74" s="167" t="s">
        <v>343</v>
      </c>
      <c r="M74" s="165" t="s">
        <v>63</v>
      </c>
      <c r="N74" s="168">
        <v>292722308</v>
      </c>
      <c r="O74" s="168">
        <v>292723106</v>
      </c>
      <c r="P74" s="78"/>
      <c r="Q74" s="534" t="str">
        <f t="shared" si="11"/>
        <v/>
      </c>
      <c r="R74" s="55"/>
      <c r="S74" s="55"/>
      <c r="T74" s="55"/>
      <c r="U74" s="593" t="str">
        <f t="shared" si="14"/>
        <v/>
      </c>
      <c r="V74" s="55"/>
      <c r="W74" s="55"/>
      <c r="X74" s="114"/>
    </row>
    <row r="75" spans="2:24" s="1" customFormat="1" ht="44.25" customHeight="1">
      <c r="B75" s="259">
        <v>73</v>
      </c>
      <c r="C75" s="354">
        <v>9</v>
      </c>
      <c r="D75" s="354" t="s">
        <v>1817</v>
      </c>
      <c r="E75" s="354" t="s">
        <v>1882</v>
      </c>
      <c r="F75" s="364" t="s">
        <v>1819</v>
      </c>
      <c r="G75" s="288" t="s">
        <v>56</v>
      </c>
      <c r="H75" s="261" t="str">
        <f t="shared" si="12"/>
        <v>市毛小学校</v>
      </c>
      <c r="I75" s="317" ph="1"/>
      <c r="J75" s="165" t="s">
        <v>57</v>
      </c>
      <c r="K75" s="166" t="str">
        <f t="shared" si="13"/>
        <v>ひたちなか市市毛825</v>
      </c>
      <c r="L75" s="167" t="s">
        <v>344</v>
      </c>
      <c r="M75" s="165" t="s">
        <v>57</v>
      </c>
      <c r="N75" s="168">
        <v>292722747</v>
      </c>
      <c r="O75" s="168">
        <v>292749579</v>
      </c>
      <c r="P75" s="78"/>
      <c r="Q75" s="534" t="str">
        <f t="shared" si="11"/>
        <v/>
      </c>
      <c r="R75" s="55"/>
      <c r="S75" s="55"/>
      <c r="T75" s="55"/>
      <c r="U75" s="593" t="str">
        <f t="shared" si="14"/>
        <v/>
      </c>
      <c r="V75" s="55"/>
      <c r="W75" s="55"/>
      <c r="X75" s="114"/>
    </row>
    <row r="76" spans="2:24" s="1" customFormat="1" ht="44.25" customHeight="1">
      <c r="B76" s="259">
        <v>74</v>
      </c>
      <c r="C76" s="354">
        <v>10</v>
      </c>
      <c r="D76" s="354" t="s">
        <v>1817</v>
      </c>
      <c r="E76" s="354" t="s">
        <v>1882</v>
      </c>
      <c r="F76" s="364" t="s">
        <v>1819</v>
      </c>
      <c r="G76" s="288" t="s">
        <v>345</v>
      </c>
      <c r="H76" s="261" t="str">
        <f t="shared" si="12"/>
        <v>前渡小学校</v>
      </c>
      <c r="I76" s="317" ph="1"/>
      <c r="J76" s="165" t="s">
        <v>347</v>
      </c>
      <c r="K76" s="166" t="str">
        <f t="shared" si="13"/>
        <v>ひたちなか市馬渡309</v>
      </c>
      <c r="L76" s="167" t="s">
        <v>346</v>
      </c>
      <c r="M76" s="165" t="s">
        <v>347</v>
      </c>
      <c r="N76" s="168">
        <v>292726443</v>
      </c>
      <c r="O76" s="168">
        <v>292746917</v>
      </c>
      <c r="P76" s="78"/>
      <c r="Q76" s="534" t="str">
        <f t="shared" si="11"/>
        <v/>
      </c>
      <c r="R76" s="55"/>
      <c r="S76" s="55"/>
      <c r="T76" s="55"/>
      <c r="U76" s="593" t="str">
        <f t="shared" si="14"/>
        <v/>
      </c>
      <c r="V76" s="55"/>
      <c r="W76" s="55"/>
      <c r="X76" s="114"/>
    </row>
    <row r="77" spans="2:24" s="1" customFormat="1" ht="44.25" customHeight="1">
      <c r="B77" s="259">
        <v>75</v>
      </c>
      <c r="C77" s="354">
        <v>11</v>
      </c>
      <c r="D77" s="354" t="s">
        <v>1817</v>
      </c>
      <c r="E77" s="354" t="s">
        <v>1882</v>
      </c>
      <c r="F77" s="364" t="s">
        <v>1819</v>
      </c>
      <c r="G77" s="288" t="s">
        <v>58</v>
      </c>
      <c r="H77" s="261" t="str">
        <f t="shared" si="12"/>
        <v>佐野小学校</v>
      </c>
      <c r="I77" s="317" ph="1"/>
      <c r="J77" s="165" t="s">
        <v>59</v>
      </c>
      <c r="K77" s="166" t="str">
        <f t="shared" si="13"/>
        <v>ひたちなか市稲田76</v>
      </c>
      <c r="L77" s="167" t="s">
        <v>348</v>
      </c>
      <c r="M77" s="165" t="s">
        <v>59</v>
      </c>
      <c r="N77" s="168">
        <v>292850347</v>
      </c>
      <c r="O77" s="168">
        <v>292857246</v>
      </c>
      <c r="P77" s="78"/>
      <c r="Q77" s="534" t="str">
        <f t="shared" si="11"/>
        <v/>
      </c>
      <c r="R77" s="55"/>
      <c r="S77" s="55"/>
      <c r="T77" s="55"/>
      <c r="U77" s="593" t="str">
        <f t="shared" si="14"/>
        <v/>
      </c>
      <c r="V77" s="55"/>
      <c r="W77" s="55"/>
      <c r="X77" s="114"/>
    </row>
    <row r="78" spans="2:24" s="1" customFormat="1" ht="44.25" customHeight="1">
      <c r="B78" s="259">
        <v>76</v>
      </c>
      <c r="C78" s="354">
        <v>12</v>
      </c>
      <c r="D78" s="354" t="s">
        <v>1817</v>
      </c>
      <c r="E78" s="354" t="s">
        <v>1882</v>
      </c>
      <c r="F78" s="364" t="s">
        <v>1819</v>
      </c>
      <c r="G78" s="288" t="s">
        <v>349</v>
      </c>
      <c r="H78" s="261" t="str">
        <f t="shared" si="12"/>
        <v>堀口小学校</v>
      </c>
      <c r="I78" s="317" ph="1"/>
      <c r="J78" s="165" t="s">
        <v>351</v>
      </c>
      <c r="K78" s="166" t="str">
        <f t="shared" si="13"/>
        <v>ひたちなか市堀口588</v>
      </c>
      <c r="L78" s="167" t="s">
        <v>350</v>
      </c>
      <c r="M78" s="165" t="s">
        <v>351</v>
      </c>
      <c r="N78" s="168">
        <v>292722866</v>
      </c>
      <c r="O78" s="168">
        <v>292747494</v>
      </c>
      <c r="P78" s="78"/>
      <c r="Q78" s="534" t="str">
        <f t="shared" si="11"/>
        <v/>
      </c>
      <c r="R78" s="55"/>
      <c r="S78" s="55"/>
      <c r="T78" s="55"/>
      <c r="U78" s="593" t="str">
        <f t="shared" si="14"/>
        <v/>
      </c>
      <c r="V78" s="55"/>
      <c r="W78" s="55"/>
      <c r="X78" s="114"/>
    </row>
    <row r="79" spans="2:24" s="1" customFormat="1" ht="44.25" customHeight="1">
      <c r="B79" s="259">
        <v>77</v>
      </c>
      <c r="C79" s="354">
        <v>13</v>
      </c>
      <c r="D79" s="354" t="s">
        <v>1817</v>
      </c>
      <c r="E79" s="354" t="s">
        <v>1882</v>
      </c>
      <c r="F79" s="364" t="s">
        <v>1819</v>
      </c>
      <c r="G79" s="288" t="s">
        <v>60</v>
      </c>
      <c r="H79" s="261" t="str">
        <f t="shared" si="12"/>
        <v>高野小学校</v>
      </c>
      <c r="I79" s="317" ph="1"/>
      <c r="J79" s="165" t="s">
        <v>61</v>
      </c>
      <c r="K79" s="166" t="str">
        <f t="shared" si="13"/>
        <v>ひたちなか市高野474</v>
      </c>
      <c r="L79" s="167" t="s">
        <v>352</v>
      </c>
      <c r="M79" s="165" t="s">
        <v>61</v>
      </c>
      <c r="N79" s="168">
        <v>292851772</v>
      </c>
      <c r="O79" s="168">
        <v>292857248</v>
      </c>
      <c r="P79" s="78"/>
      <c r="Q79" s="534" t="str">
        <f t="shared" si="11"/>
        <v/>
      </c>
      <c r="R79" s="55"/>
      <c r="S79" s="55"/>
      <c r="T79" s="55"/>
      <c r="U79" s="593" t="str">
        <f t="shared" si="14"/>
        <v/>
      </c>
      <c r="V79" s="55"/>
      <c r="W79" s="55"/>
      <c r="X79" s="114"/>
    </row>
    <row r="80" spans="2:24" s="1" customFormat="1" ht="44.25" customHeight="1">
      <c r="B80" s="259">
        <v>78</v>
      </c>
      <c r="C80" s="354">
        <v>14</v>
      </c>
      <c r="D80" s="354" t="s">
        <v>1817</v>
      </c>
      <c r="E80" s="354" t="s">
        <v>1882</v>
      </c>
      <c r="F80" s="364" t="s">
        <v>1819</v>
      </c>
      <c r="G80" s="288" t="s">
        <v>353</v>
      </c>
      <c r="H80" s="261" t="str">
        <f t="shared" si="12"/>
        <v>田彦小学校</v>
      </c>
      <c r="I80" s="317" ph="1"/>
      <c r="J80" s="165" t="s">
        <v>355</v>
      </c>
      <c r="K80" s="166" t="str">
        <f t="shared" si="13"/>
        <v>ひたちなか市田彦1457</v>
      </c>
      <c r="L80" s="167" t="s">
        <v>354</v>
      </c>
      <c r="M80" s="165" t="s">
        <v>355</v>
      </c>
      <c r="N80" s="168">
        <v>292742665</v>
      </c>
      <c r="O80" s="168">
        <v>292749268</v>
      </c>
      <c r="P80" s="78"/>
      <c r="Q80" s="534" t="str">
        <f t="shared" si="11"/>
        <v/>
      </c>
      <c r="R80" s="55"/>
      <c r="S80" s="55"/>
      <c r="T80" s="55"/>
      <c r="U80" s="593" t="str">
        <f t="shared" si="14"/>
        <v/>
      </c>
      <c r="V80" s="55"/>
      <c r="W80" s="55"/>
      <c r="X80" s="114"/>
    </row>
    <row r="81" spans="2:24" s="1" customFormat="1" ht="44.25" customHeight="1">
      <c r="B81" s="259">
        <v>79</v>
      </c>
      <c r="C81" s="354">
        <v>15</v>
      </c>
      <c r="D81" s="354" t="s">
        <v>1817</v>
      </c>
      <c r="E81" s="354" t="s">
        <v>1882</v>
      </c>
      <c r="F81" s="364" t="s">
        <v>1819</v>
      </c>
      <c r="G81" s="288" t="s">
        <v>356</v>
      </c>
      <c r="H81" s="261" t="str">
        <f t="shared" si="12"/>
        <v>津田小学校</v>
      </c>
      <c r="I81" s="317" ph="1"/>
      <c r="J81" s="165" t="s">
        <v>1670</v>
      </c>
      <c r="K81" s="166" t="str">
        <f t="shared" si="13"/>
        <v>ひたちなか市津田東1-1-1</v>
      </c>
      <c r="L81" s="167" t="s">
        <v>357</v>
      </c>
      <c r="M81" s="165" t="s">
        <v>1670</v>
      </c>
      <c r="N81" s="168">
        <v>292742010</v>
      </c>
      <c r="O81" s="168">
        <v>292723086</v>
      </c>
      <c r="P81" s="78"/>
      <c r="Q81" s="534" t="str">
        <f t="shared" si="11"/>
        <v/>
      </c>
      <c r="R81" s="55"/>
      <c r="S81" s="55"/>
      <c r="T81" s="55"/>
      <c r="U81" s="593" t="str">
        <f t="shared" si="14"/>
        <v/>
      </c>
      <c r="V81" s="55"/>
      <c r="W81" s="55"/>
      <c r="X81" s="114"/>
    </row>
    <row r="82" spans="2:24" s="1" customFormat="1" ht="44.25" customHeight="1">
      <c r="B82" s="259">
        <v>80</v>
      </c>
      <c r="C82" s="354">
        <v>16</v>
      </c>
      <c r="D82" s="354" t="s">
        <v>1817</v>
      </c>
      <c r="E82" s="354" t="s">
        <v>1882</v>
      </c>
      <c r="F82" s="364" t="s">
        <v>1819</v>
      </c>
      <c r="G82" s="288" t="s">
        <v>358</v>
      </c>
      <c r="H82" s="261" t="str">
        <f t="shared" si="12"/>
        <v>長堀小学校</v>
      </c>
      <c r="I82" s="317" ph="1"/>
      <c r="J82" s="165" t="s">
        <v>360</v>
      </c>
      <c r="K82" s="166" t="str">
        <f t="shared" si="13"/>
        <v>ひたちなか市長堀町3-5-1</v>
      </c>
      <c r="L82" s="167" t="s">
        <v>359</v>
      </c>
      <c r="M82" s="165" t="s">
        <v>360</v>
      </c>
      <c r="N82" s="168">
        <v>292745800</v>
      </c>
      <c r="O82" s="168">
        <v>292723105</v>
      </c>
      <c r="P82" s="78"/>
      <c r="Q82" s="534" t="str">
        <f t="shared" si="11"/>
        <v/>
      </c>
      <c r="R82" s="55"/>
      <c r="S82" s="55"/>
      <c r="T82" s="55"/>
      <c r="U82" s="593" t="str">
        <f t="shared" si="14"/>
        <v/>
      </c>
      <c r="V82" s="55"/>
      <c r="W82" s="55"/>
      <c r="X82" s="114"/>
    </row>
    <row r="83" spans="2:24" s="1" customFormat="1" ht="44.25" customHeight="1">
      <c r="B83" s="259">
        <v>81</v>
      </c>
      <c r="C83" s="370">
        <v>17</v>
      </c>
      <c r="D83" s="370" t="s">
        <v>1817</v>
      </c>
      <c r="E83" s="370" t="s">
        <v>1882</v>
      </c>
      <c r="F83" s="370" t="s">
        <v>1819</v>
      </c>
      <c r="G83" s="289" t="s">
        <v>361</v>
      </c>
      <c r="H83" s="262" t="str">
        <f t="shared" si="12"/>
        <v>外野小学校</v>
      </c>
      <c r="I83" s="324" ph="1"/>
      <c r="J83" s="169" t="s">
        <v>363</v>
      </c>
      <c r="K83" s="170" t="str">
        <f t="shared" si="13"/>
        <v>ひたちなか市外野1-30-1</v>
      </c>
      <c r="L83" s="171" t="s">
        <v>362</v>
      </c>
      <c r="M83" s="169" t="s">
        <v>363</v>
      </c>
      <c r="N83" s="172">
        <v>292742851</v>
      </c>
      <c r="O83" s="172">
        <v>292746412</v>
      </c>
      <c r="P83" s="79"/>
      <c r="Q83" s="535" t="str">
        <f t="shared" si="11"/>
        <v/>
      </c>
      <c r="R83" s="59"/>
      <c r="S83" s="59"/>
      <c r="T83" s="59"/>
      <c r="U83" s="596" t="str">
        <f t="shared" si="14"/>
        <v/>
      </c>
      <c r="V83" s="59"/>
      <c r="W83" s="59"/>
      <c r="X83" s="119"/>
    </row>
    <row r="84" spans="2:24" s="1" customFormat="1" ht="44.25" customHeight="1">
      <c r="B84" s="280">
        <v>82</v>
      </c>
      <c r="C84" s="352">
        <v>18</v>
      </c>
      <c r="D84" s="352" t="s">
        <v>1817</v>
      </c>
      <c r="E84" s="352" t="s">
        <v>1882</v>
      </c>
      <c r="F84" s="594" t="s">
        <v>1820</v>
      </c>
      <c r="G84" s="295" t="s">
        <v>1275</v>
      </c>
      <c r="H84" s="269" t="str">
        <f>G84&amp;"中学校"</f>
        <v>那珂湊中学校</v>
      </c>
      <c r="I84" s="326" ph="1"/>
      <c r="J84" s="199" t="s">
        <v>1796</v>
      </c>
      <c r="K84" s="200" t="str">
        <f t="shared" si="13"/>
        <v>ひたちなか市廻り目2896</v>
      </c>
      <c r="L84" s="201" t="s">
        <v>1276</v>
      </c>
      <c r="M84" s="199" t="s">
        <v>1277</v>
      </c>
      <c r="N84" s="202">
        <v>292624349</v>
      </c>
      <c r="O84" s="203">
        <v>292634613</v>
      </c>
      <c r="P84" s="111"/>
      <c r="Q84" s="541" t="str">
        <f t="shared" ref="Q84:Q91" si="15">IF(P84="","","s"&amp;$P84)</f>
        <v/>
      </c>
      <c r="R84" s="60"/>
      <c r="S84" s="60"/>
      <c r="T84" s="60"/>
      <c r="U84" s="595" t="str">
        <f t="shared" si="14"/>
        <v/>
      </c>
      <c r="V84" s="60"/>
      <c r="W84" s="60"/>
      <c r="X84" s="115"/>
    </row>
    <row r="85" spans="2:24" s="1" customFormat="1" ht="44.25" customHeight="1">
      <c r="B85" s="259">
        <v>83</v>
      </c>
      <c r="C85" s="354">
        <v>19</v>
      </c>
      <c r="D85" s="354" t="s">
        <v>1817</v>
      </c>
      <c r="E85" s="354" t="s">
        <v>1882</v>
      </c>
      <c r="F85" s="364" t="s">
        <v>1820</v>
      </c>
      <c r="G85" s="292" t="s">
        <v>1278</v>
      </c>
      <c r="H85" s="47" t="str">
        <f t="shared" ref="H85:H90" si="16">G85&amp;"中学校"</f>
        <v>勝田第一中学校</v>
      </c>
      <c r="I85" s="322" ph="1"/>
      <c r="J85" s="33" t="s">
        <v>1280</v>
      </c>
      <c r="K85" s="166" t="str">
        <f t="shared" si="13"/>
        <v>ひたちなか市大成町38-1</v>
      </c>
      <c r="L85" s="182" t="s">
        <v>1279</v>
      </c>
      <c r="M85" s="33" t="s">
        <v>1280</v>
      </c>
      <c r="N85" s="183">
        <v>292722416</v>
      </c>
      <c r="O85" s="184">
        <v>292736299</v>
      </c>
      <c r="P85" s="78"/>
      <c r="Q85" s="534" t="str">
        <f t="shared" si="15"/>
        <v/>
      </c>
      <c r="R85" s="55"/>
      <c r="S85" s="55"/>
      <c r="T85" s="55"/>
      <c r="U85" s="593" t="str">
        <f t="shared" si="14"/>
        <v/>
      </c>
      <c r="V85" s="55"/>
      <c r="W85" s="55"/>
      <c r="X85" s="114"/>
    </row>
    <row r="86" spans="2:24" s="1" customFormat="1" ht="44.25" customHeight="1">
      <c r="B86" s="259">
        <v>84</v>
      </c>
      <c r="C86" s="354">
        <v>20</v>
      </c>
      <c r="D86" s="354" t="s">
        <v>1817</v>
      </c>
      <c r="E86" s="354" t="s">
        <v>1882</v>
      </c>
      <c r="F86" s="364" t="s">
        <v>1820</v>
      </c>
      <c r="G86" s="292" t="s">
        <v>1281</v>
      </c>
      <c r="H86" s="47" t="str">
        <f t="shared" si="16"/>
        <v>勝田第二中学校</v>
      </c>
      <c r="I86" s="322" ph="1"/>
      <c r="J86" s="33" t="s">
        <v>57</v>
      </c>
      <c r="K86" s="166" t="str">
        <f t="shared" si="13"/>
        <v>ひたちなか市市毛979</v>
      </c>
      <c r="L86" s="182" t="s">
        <v>1282</v>
      </c>
      <c r="M86" s="33" t="s">
        <v>57</v>
      </c>
      <c r="N86" s="183">
        <v>292722624</v>
      </c>
      <c r="O86" s="184">
        <v>292736403</v>
      </c>
      <c r="P86" s="78"/>
      <c r="Q86" s="534" t="str">
        <f t="shared" si="15"/>
        <v/>
      </c>
      <c r="R86" s="55"/>
      <c r="S86" s="55"/>
      <c r="T86" s="55"/>
      <c r="U86" s="593" t="str">
        <f t="shared" si="14"/>
        <v/>
      </c>
      <c r="V86" s="55"/>
      <c r="W86" s="55"/>
      <c r="X86" s="114"/>
    </row>
    <row r="87" spans="2:24" s="1" customFormat="1" ht="44.25" customHeight="1">
      <c r="B87" s="259">
        <v>85</v>
      </c>
      <c r="C87" s="354">
        <v>21</v>
      </c>
      <c r="D87" s="354" t="s">
        <v>1817</v>
      </c>
      <c r="E87" s="354" t="s">
        <v>1882</v>
      </c>
      <c r="F87" s="364" t="s">
        <v>1820</v>
      </c>
      <c r="G87" s="292" t="s">
        <v>1283</v>
      </c>
      <c r="H87" s="47" t="str">
        <f t="shared" si="16"/>
        <v>勝田第三中学校</v>
      </c>
      <c r="I87" s="322" ph="1"/>
      <c r="J87" s="33" t="s">
        <v>347</v>
      </c>
      <c r="K87" s="166" t="str">
        <f t="shared" si="13"/>
        <v>ひたちなか市馬渡2982</v>
      </c>
      <c r="L87" s="182" t="s">
        <v>1284</v>
      </c>
      <c r="M87" s="33" t="s">
        <v>347</v>
      </c>
      <c r="N87" s="183">
        <v>292725215</v>
      </c>
      <c r="O87" s="184">
        <v>292730475</v>
      </c>
      <c r="P87" s="78"/>
      <c r="Q87" s="534" t="str">
        <f t="shared" si="15"/>
        <v/>
      </c>
      <c r="R87" s="55"/>
      <c r="S87" s="55"/>
      <c r="T87" s="55"/>
      <c r="U87" s="593" t="str">
        <f t="shared" si="14"/>
        <v/>
      </c>
      <c r="V87" s="55"/>
      <c r="W87" s="55"/>
      <c r="X87" s="114"/>
    </row>
    <row r="88" spans="2:24" s="1" customFormat="1" ht="44.25" customHeight="1">
      <c r="B88" s="259">
        <v>86</v>
      </c>
      <c r="C88" s="354">
        <v>22</v>
      </c>
      <c r="D88" s="354" t="s">
        <v>1817</v>
      </c>
      <c r="E88" s="354" t="s">
        <v>1882</v>
      </c>
      <c r="F88" s="364" t="s">
        <v>1820</v>
      </c>
      <c r="G88" s="292" t="s">
        <v>58</v>
      </c>
      <c r="H88" s="47" t="str">
        <f t="shared" si="16"/>
        <v>佐野中学校</v>
      </c>
      <c r="I88" s="322" ph="1"/>
      <c r="J88" s="33" t="s">
        <v>1286</v>
      </c>
      <c r="K88" s="166" t="str">
        <f t="shared" si="13"/>
        <v>ひたちなか市佐和1504</v>
      </c>
      <c r="L88" s="182" t="s">
        <v>1285</v>
      </c>
      <c r="M88" s="33" t="s">
        <v>1286</v>
      </c>
      <c r="N88" s="183">
        <v>292850207</v>
      </c>
      <c r="O88" s="184">
        <v>292857250</v>
      </c>
      <c r="P88" s="78"/>
      <c r="Q88" s="534" t="str">
        <f t="shared" si="15"/>
        <v/>
      </c>
      <c r="R88" s="55"/>
      <c r="S88" s="55"/>
      <c r="T88" s="55"/>
      <c r="U88" s="593" t="str">
        <f t="shared" si="14"/>
        <v/>
      </c>
      <c r="V88" s="55"/>
      <c r="W88" s="55"/>
      <c r="X88" s="114"/>
    </row>
    <row r="89" spans="2:24" s="1" customFormat="1" ht="44.25" customHeight="1">
      <c r="B89" s="259">
        <v>87</v>
      </c>
      <c r="C89" s="354">
        <v>23</v>
      </c>
      <c r="D89" s="354" t="s">
        <v>1817</v>
      </c>
      <c r="E89" s="354" t="s">
        <v>1882</v>
      </c>
      <c r="F89" s="364" t="s">
        <v>1820</v>
      </c>
      <c r="G89" s="292" t="s">
        <v>1287</v>
      </c>
      <c r="H89" s="47" t="str">
        <f t="shared" si="16"/>
        <v>大島中学校</v>
      </c>
      <c r="I89" s="322" ph="1"/>
      <c r="J89" s="33" t="s">
        <v>1289</v>
      </c>
      <c r="K89" s="166" t="str">
        <f t="shared" si="13"/>
        <v>ひたちなか市東大島4-6-1</v>
      </c>
      <c r="L89" s="182" t="s">
        <v>1288</v>
      </c>
      <c r="M89" s="33" t="s">
        <v>1289</v>
      </c>
      <c r="N89" s="183">
        <v>292723930</v>
      </c>
      <c r="O89" s="184">
        <v>292730923</v>
      </c>
      <c r="P89" s="78"/>
      <c r="Q89" s="534" t="str">
        <f t="shared" si="15"/>
        <v/>
      </c>
      <c r="R89" s="55"/>
      <c r="S89" s="55"/>
      <c r="T89" s="55"/>
      <c r="U89" s="593" t="str">
        <f t="shared" si="14"/>
        <v/>
      </c>
      <c r="V89" s="55"/>
      <c r="W89" s="55"/>
      <c r="X89" s="114"/>
    </row>
    <row r="90" spans="2:24" s="1" customFormat="1" ht="44.25" customHeight="1">
      <c r="B90" s="259">
        <v>88</v>
      </c>
      <c r="C90" s="280">
        <v>24</v>
      </c>
      <c r="D90" s="280" t="s">
        <v>1817</v>
      </c>
      <c r="E90" s="280" t="s">
        <v>1882</v>
      </c>
      <c r="F90" s="353" t="s">
        <v>1820</v>
      </c>
      <c r="G90" s="293" t="s">
        <v>353</v>
      </c>
      <c r="H90" s="265" t="str">
        <f t="shared" si="16"/>
        <v>田彦中学校</v>
      </c>
      <c r="I90" s="318" ph="1"/>
      <c r="J90" s="185" t="s">
        <v>355</v>
      </c>
      <c r="K90" s="176" t="str">
        <f t="shared" si="13"/>
        <v>ひたちなか市田彦1442-1</v>
      </c>
      <c r="L90" s="186" t="s">
        <v>1290</v>
      </c>
      <c r="M90" s="185" t="s">
        <v>355</v>
      </c>
      <c r="N90" s="187">
        <v>292749383</v>
      </c>
      <c r="O90" s="188">
        <v>292749351</v>
      </c>
      <c r="P90" s="81"/>
      <c r="Q90" s="542" t="str">
        <f t="shared" si="15"/>
        <v/>
      </c>
      <c r="R90" s="57"/>
      <c r="S90" s="57"/>
      <c r="T90" s="57"/>
      <c r="U90" s="596" t="str">
        <f t="shared" si="14"/>
        <v/>
      </c>
      <c r="V90" s="57"/>
      <c r="W90" s="57"/>
      <c r="X90" s="112"/>
    </row>
    <row r="91" spans="2:24" s="1" customFormat="1" ht="44.25" customHeight="1">
      <c r="B91" s="259">
        <v>89</v>
      </c>
      <c r="C91" s="259">
        <v>25</v>
      </c>
      <c r="D91" s="259" t="s">
        <v>1817</v>
      </c>
      <c r="E91" s="259" t="s">
        <v>1882</v>
      </c>
      <c r="F91" s="259" t="s">
        <v>1820</v>
      </c>
      <c r="G91" s="378" t="s">
        <v>1729</v>
      </c>
      <c r="H91" s="267" t="s">
        <v>1729</v>
      </c>
      <c r="I91" s="376" ph="1"/>
      <c r="J91" s="189">
        <v>3111202</v>
      </c>
      <c r="K91" s="190" t="str">
        <f t="shared" si="13"/>
        <v>ひたちなか市磯崎町5135</v>
      </c>
      <c r="L91" s="191" t="s">
        <v>1712</v>
      </c>
      <c r="M91" s="189">
        <v>3111202</v>
      </c>
      <c r="N91" s="192">
        <v>292129311</v>
      </c>
      <c r="O91" s="192">
        <v>292002201</v>
      </c>
      <c r="P91" s="110"/>
      <c r="Q91" s="530" t="str">
        <f t="shared" si="15"/>
        <v/>
      </c>
      <c r="R91" s="58"/>
      <c r="S91" s="58"/>
      <c r="T91" s="58"/>
      <c r="U91" s="597" t="str">
        <f t="shared" si="14"/>
        <v/>
      </c>
      <c r="V91" s="58"/>
      <c r="W91" s="58"/>
      <c r="X91" s="136"/>
    </row>
    <row r="92" spans="2:24" s="1" customFormat="1" ht="44.25" customHeight="1">
      <c r="B92" s="280">
        <v>90</v>
      </c>
      <c r="C92" s="352">
        <v>1</v>
      </c>
      <c r="D92" s="352" t="s">
        <v>1817</v>
      </c>
      <c r="E92" s="352" t="s">
        <v>1822</v>
      </c>
      <c r="F92" s="594" t="s">
        <v>1819</v>
      </c>
      <c r="G92" s="296" t="s">
        <v>364</v>
      </c>
      <c r="H92" s="270" t="str">
        <f>G92&amp;"小学校"</f>
        <v>村田小学校</v>
      </c>
      <c r="I92" s="329" ph="1"/>
      <c r="J92" s="205" t="s">
        <v>366</v>
      </c>
      <c r="K92" s="200" t="str">
        <f>"常陸大宮市"&amp;L92</f>
        <v>常陸大宮市上村田1259-1</v>
      </c>
      <c r="L92" s="206" t="s">
        <v>365</v>
      </c>
      <c r="M92" s="205" t="s">
        <v>366</v>
      </c>
      <c r="N92" s="211">
        <v>295531891</v>
      </c>
      <c r="O92" s="211">
        <v>295541020</v>
      </c>
      <c r="P92" s="111"/>
      <c r="Q92" s="541" t="str">
        <f t="shared" ref="Q92:Q106" si="17">IF(P92="","","s"&amp;$P92)</f>
        <v/>
      </c>
      <c r="R92" s="60"/>
      <c r="S92" s="60"/>
      <c r="T92" s="60"/>
      <c r="U92" s="595" t="str">
        <f t="shared" si="14"/>
        <v/>
      </c>
      <c r="V92" s="60"/>
      <c r="W92" s="60"/>
      <c r="X92" s="115"/>
    </row>
    <row r="93" spans="2:24" s="1" customFormat="1" ht="44.25" customHeight="1">
      <c r="B93" s="259">
        <v>91</v>
      </c>
      <c r="C93" s="354">
        <v>2</v>
      </c>
      <c r="D93" s="354" t="s">
        <v>1817</v>
      </c>
      <c r="E93" s="354" t="s">
        <v>1822</v>
      </c>
      <c r="F93" s="364" t="s">
        <v>1819</v>
      </c>
      <c r="G93" s="288" t="s">
        <v>367</v>
      </c>
      <c r="H93" s="261" t="str">
        <f t="shared" ref="H93:H102" si="18">G93&amp;"小学校"</f>
        <v>上野小学校</v>
      </c>
      <c r="I93" s="317" ph="1"/>
      <c r="J93" s="165" t="s">
        <v>369</v>
      </c>
      <c r="K93" s="166" t="str">
        <f t="shared" ref="K93:K106" si="19">"常陸大宮市"&amp;L93</f>
        <v>常陸大宮市根本231</v>
      </c>
      <c r="L93" s="167" t="s">
        <v>368</v>
      </c>
      <c r="M93" s="165" t="s">
        <v>369</v>
      </c>
      <c r="N93" s="194">
        <v>295520309</v>
      </c>
      <c r="O93" s="194">
        <v>295540648</v>
      </c>
      <c r="P93" s="78"/>
      <c r="Q93" s="534" t="str">
        <f t="shared" si="17"/>
        <v/>
      </c>
      <c r="R93" s="55"/>
      <c r="S93" s="55"/>
      <c r="T93" s="55"/>
      <c r="U93" s="593" t="str">
        <f t="shared" si="14"/>
        <v/>
      </c>
      <c r="V93" s="55"/>
      <c r="W93" s="55"/>
      <c r="X93" s="78"/>
    </row>
    <row r="94" spans="2:24" s="1" customFormat="1" ht="44.25" customHeight="1">
      <c r="B94" s="259">
        <v>92</v>
      </c>
      <c r="C94" s="354">
        <v>3</v>
      </c>
      <c r="D94" s="354" t="s">
        <v>1817</v>
      </c>
      <c r="E94" s="354" t="s">
        <v>1822</v>
      </c>
      <c r="F94" s="364" t="s">
        <v>1819</v>
      </c>
      <c r="G94" s="288" t="s">
        <v>64</v>
      </c>
      <c r="H94" s="261" t="str">
        <f t="shared" si="18"/>
        <v>大宮小学校</v>
      </c>
      <c r="I94" s="317" ph="1"/>
      <c r="J94" s="165" t="s">
        <v>371</v>
      </c>
      <c r="K94" s="166" t="str">
        <f t="shared" si="19"/>
        <v>常陸大宮市北町116</v>
      </c>
      <c r="L94" s="167" t="s">
        <v>370</v>
      </c>
      <c r="M94" s="165" t="s">
        <v>371</v>
      </c>
      <c r="N94" s="194">
        <v>295520049</v>
      </c>
      <c r="O94" s="194">
        <v>295541858</v>
      </c>
      <c r="P94" s="78"/>
      <c r="Q94" s="534" t="str">
        <f t="shared" si="17"/>
        <v/>
      </c>
      <c r="R94" s="55"/>
      <c r="S94" s="55"/>
      <c r="T94" s="55"/>
      <c r="U94" s="593" t="str">
        <f t="shared" si="14"/>
        <v/>
      </c>
      <c r="V94" s="55"/>
      <c r="W94" s="55"/>
      <c r="X94" s="78"/>
    </row>
    <row r="95" spans="2:24" s="1" customFormat="1" ht="44.25" customHeight="1">
      <c r="B95" s="259">
        <v>93</v>
      </c>
      <c r="C95" s="354">
        <v>4</v>
      </c>
      <c r="D95" s="354" t="s">
        <v>1817</v>
      </c>
      <c r="E95" s="354" t="s">
        <v>1822</v>
      </c>
      <c r="F95" s="364" t="s">
        <v>1819</v>
      </c>
      <c r="G95" s="288" t="s">
        <v>372</v>
      </c>
      <c r="H95" s="261" t="str">
        <f t="shared" si="18"/>
        <v>大賀小学校</v>
      </c>
      <c r="I95" s="317" ph="1"/>
      <c r="J95" s="165" t="s">
        <v>1690</v>
      </c>
      <c r="K95" s="166" t="str">
        <f t="shared" si="19"/>
        <v>常陸大宮市小祝218-2</v>
      </c>
      <c r="L95" s="167" t="s">
        <v>373</v>
      </c>
      <c r="M95" s="165" t="s">
        <v>1690</v>
      </c>
      <c r="N95" s="194">
        <v>295520518</v>
      </c>
      <c r="O95" s="194">
        <v>295540523</v>
      </c>
      <c r="P95" s="78"/>
      <c r="Q95" s="534" t="str">
        <f t="shared" si="17"/>
        <v/>
      </c>
      <c r="R95" s="55"/>
      <c r="S95" s="55"/>
      <c r="T95" s="55"/>
      <c r="U95" s="593" t="str">
        <f t="shared" si="14"/>
        <v/>
      </c>
      <c r="V95" s="55"/>
      <c r="W95" s="55"/>
      <c r="X95" s="78"/>
    </row>
    <row r="96" spans="2:24" s="1" customFormat="1" ht="44.25" customHeight="1">
      <c r="B96" s="259">
        <v>94</v>
      </c>
      <c r="C96" s="354">
        <v>5</v>
      </c>
      <c r="D96" s="354" t="s">
        <v>1817</v>
      </c>
      <c r="E96" s="354" t="s">
        <v>1822</v>
      </c>
      <c r="F96" s="364" t="s">
        <v>1819</v>
      </c>
      <c r="G96" s="288" t="s">
        <v>374</v>
      </c>
      <c r="H96" s="261" t="str">
        <f t="shared" si="18"/>
        <v>大宮北小学校</v>
      </c>
      <c r="I96" s="317" ph="1"/>
      <c r="J96" s="165" t="s">
        <v>376</v>
      </c>
      <c r="K96" s="166" t="str">
        <f t="shared" si="19"/>
        <v>常陸大宮市東野3323</v>
      </c>
      <c r="L96" s="167" t="s">
        <v>375</v>
      </c>
      <c r="M96" s="165" t="s">
        <v>376</v>
      </c>
      <c r="N96" s="194">
        <v>295520314</v>
      </c>
      <c r="O96" s="194">
        <v>295540453</v>
      </c>
      <c r="P96" s="78"/>
      <c r="Q96" s="534" t="str">
        <f t="shared" si="17"/>
        <v/>
      </c>
      <c r="R96" s="55"/>
      <c r="S96" s="55"/>
      <c r="T96" s="55"/>
      <c r="U96" s="593" t="str">
        <f t="shared" si="14"/>
        <v/>
      </c>
      <c r="V96" s="55"/>
      <c r="W96" s="55"/>
      <c r="X96" s="78"/>
    </row>
    <row r="97" spans="2:24" s="1" customFormat="1" ht="44.25" customHeight="1">
      <c r="B97" s="259">
        <v>95</v>
      </c>
      <c r="C97" s="354">
        <v>6</v>
      </c>
      <c r="D97" s="354" t="s">
        <v>1817</v>
      </c>
      <c r="E97" s="354" t="s">
        <v>1822</v>
      </c>
      <c r="F97" s="364" t="s">
        <v>1819</v>
      </c>
      <c r="G97" s="288" t="s">
        <v>377</v>
      </c>
      <c r="H97" s="261" t="str">
        <f t="shared" si="18"/>
        <v>大宮西小学校</v>
      </c>
      <c r="I97" s="317" ph="1"/>
      <c r="J97" s="165" t="s">
        <v>379</v>
      </c>
      <c r="K97" s="166" t="str">
        <f t="shared" si="19"/>
        <v>常陸大宮市抽ケ台町2906-8</v>
      </c>
      <c r="L97" s="167" t="s">
        <v>378</v>
      </c>
      <c r="M97" s="165" t="s">
        <v>379</v>
      </c>
      <c r="N97" s="194">
        <v>295520159</v>
      </c>
      <c r="O97" s="194">
        <v>295540133</v>
      </c>
      <c r="P97" s="78"/>
      <c r="Q97" s="534" t="str">
        <f t="shared" si="17"/>
        <v/>
      </c>
      <c r="R97" s="55"/>
      <c r="S97" s="55"/>
      <c r="T97" s="55"/>
      <c r="U97" s="593" t="str">
        <f t="shared" si="14"/>
        <v/>
      </c>
      <c r="V97" s="55"/>
      <c r="W97" s="55"/>
      <c r="X97" s="114"/>
    </row>
    <row r="98" spans="2:24" s="1" customFormat="1" ht="44.25" customHeight="1">
      <c r="B98" s="259">
        <v>96</v>
      </c>
      <c r="C98" s="354">
        <v>7</v>
      </c>
      <c r="D98" s="354" t="s">
        <v>1817</v>
      </c>
      <c r="E98" s="354" t="s">
        <v>1822</v>
      </c>
      <c r="F98" s="364" t="s">
        <v>1819</v>
      </c>
      <c r="G98" s="288" t="s">
        <v>380</v>
      </c>
      <c r="H98" s="261" t="str">
        <f t="shared" si="18"/>
        <v>山方小学校</v>
      </c>
      <c r="I98" s="317" ph="1"/>
      <c r="J98" s="165" t="s">
        <v>382</v>
      </c>
      <c r="K98" s="166" t="str">
        <f t="shared" si="19"/>
        <v>常陸大宮市山方3292</v>
      </c>
      <c r="L98" s="167" t="s">
        <v>381</v>
      </c>
      <c r="M98" s="165" t="s">
        <v>382</v>
      </c>
      <c r="N98" s="194">
        <v>295572801</v>
      </c>
      <c r="O98" s="194">
        <v>295572848</v>
      </c>
      <c r="P98" s="78"/>
      <c r="Q98" s="534" t="str">
        <f t="shared" si="17"/>
        <v/>
      </c>
      <c r="R98" s="55"/>
      <c r="S98" s="55"/>
      <c r="T98" s="55"/>
      <c r="U98" s="593" t="str">
        <f t="shared" si="14"/>
        <v/>
      </c>
      <c r="V98" s="55"/>
      <c r="W98" s="55"/>
      <c r="X98" s="78"/>
    </row>
    <row r="99" spans="2:24" s="1" customFormat="1" ht="44.25" customHeight="1">
      <c r="B99" s="259">
        <v>97</v>
      </c>
      <c r="C99" s="354">
        <v>8</v>
      </c>
      <c r="D99" s="354" t="s">
        <v>1817</v>
      </c>
      <c r="E99" s="354" t="s">
        <v>1822</v>
      </c>
      <c r="F99" s="364" t="s">
        <v>1819</v>
      </c>
      <c r="G99" s="288" t="s">
        <v>383</v>
      </c>
      <c r="H99" s="261" t="str">
        <f t="shared" si="18"/>
        <v>山方南小学校</v>
      </c>
      <c r="I99" s="317" ph="1"/>
      <c r="J99" s="165" t="s">
        <v>385</v>
      </c>
      <c r="K99" s="166" t="str">
        <f t="shared" si="19"/>
        <v>常陸大宮市野上1067</v>
      </c>
      <c r="L99" s="167" t="s">
        <v>384</v>
      </c>
      <c r="M99" s="165" t="s">
        <v>385</v>
      </c>
      <c r="N99" s="194">
        <v>295573314</v>
      </c>
      <c r="O99" s="194">
        <v>295573236</v>
      </c>
      <c r="P99" s="78"/>
      <c r="Q99" s="534" t="str">
        <f t="shared" si="17"/>
        <v/>
      </c>
      <c r="R99" s="55"/>
      <c r="S99" s="55"/>
      <c r="T99" s="55"/>
      <c r="U99" s="593" t="str">
        <f t="shared" si="14"/>
        <v/>
      </c>
      <c r="V99" s="55"/>
      <c r="W99" s="55"/>
      <c r="X99" s="78"/>
    </row>
    <row r="100" spans="2:24" s="1" customFormat="1" ht="44.25" customHeight="1">
      <c r="B100" s="259">
        <v>98</v>
      </c>
      <c r="C100" s="354">
        <v>9</v>
      </c>
      <c r="D100" s="354" t="s">
        <v>1817</v>
      </c>
      <c r="E100" s="354" t="s">
        <v>1822</v>
      </c>
      <c r="F100" s="364" t="s">
        <v>1819</v>
      </c>
      <c r="G100" s="288" t="s">
        <v>65</v>
      </c>
      <c r="H100" s="261" t="str">
        <f t="shared" si="18"/>
        <v>美和小学校</v>
      </c>
      <c r="I100" s="317" ph="1"/>
      <c r="J100" s="165" t="s">
        <v>387</v>
      </c>
      <c r="K100" s="166" t="str">
        <f t="shared" si="19"/>
        <v>常陸大宮市小田野22</v>
      </c>
      <c r="L100" s="167" t="s">
        <v>386</v>
      </c>
      <c r="M100" s="165" t="s">
        <v>387</v>
      </c>
      <c r="N100" s="194">
        <v>295582419</v>
      </c>
      <c r="O100" s="194">
        <v>295583746</v>
      </c>
      <c r="P100" s="78"/>
      <c r="Q100" s="534" t="str">
        <f t="shared" si="17"/>
        <v/>
      </c>
      <c r="R100" s="55"/>
      <c r="S100" s="55"/>
      <c r="T100" s="55"/>
      <c r="U100" s="593" t="str">
        <f t="shared" si="14"/>
        <v/>
      </c>
      <c r="V100" s="55"/>
      <c r="W100" s="55"/>
      <c r="X100" s="78"/>
    </row>
    <row r="101" spans="2:24" s="1" customFormat="1" ht="44.25" customHeight="1">
      <c r="B101" s="259">
        <v>99</v>
      </c>
      <c r="C101" s="354">
        <v>10</v>
      </c>
      <c r="D101" s="354" t="s">
        <v>1817</v>
      </c>
      <c r="E101" s="354" t="s">
        <v>1822</v>
      </c>
      <c r="F101" s="364" t="s">
        <v>1819</v>
      </c>
      <c r="G101" s="288" t="s">
        <v>388</v>
      </c>
      <c r="H101" s="261" t="str">
        <f t="shared" si="18"/>
        <v>緒川小学校</v>
      </c>
      <c r="I101" s="317" ph="1"/>
      <c r="J101" s="165" t="s">
        <v>66</v>
      </c>
      <c r="K101" s="166" t="str">
        <f t="shared" si="19"/>
        <v>常陸大宮市上小瀬751</v>
      </c>
      <c r="L101" s="167" t="s">
        <v>389</v>
      </c>
      <c r="M101" s="165" t="s">
        <v>66</v>
      </c>
      <c r="N101" s="194">
        <v>295563704</v>
      </c>
      <c r="O101" s="194">
        <v>295563794</v>
      </c>
      <c r="P101" s="78"/>
      <c r="Q101" s="534" t="str">
        <f t="shared" si="17"/>
        <v/>
      </c>
      <c r="R101" s="55"/>
      <c r="S101" s="55"/>
      <c r="T101" s="55"/>
      <c r="U101" s="593" t="str">
        <f t="shared" si="14"/>
        <v/>
      </c>
      <c r="V101" s="55"/>
      <c r="W101" s="55"/>
      <c r="X101" s="78"/>
    </row>
    <row r="102" spans="2:24" s="1" customFormat="1" ht="44.25" customHeight="1">
      <c r="B102" s="259">
        <v>100</v>
      </c>
      <c r="C102" s="280">
        <v>11</v>
      </c>
      <c r="D102" s="280" t="s">
        <v>1817</v>
      </c>
      <c r="E102" s="280" t="s">
        <v>1822</v>
      </c>
      <c r="F102" s="353" t="s">
        <v>1819</v>
      </c>
      <c r="G102" s="290" t="s">
        <v>390</v>
      </c>
      <c r="H102" s="264" t="str">
        <f t="shared" si="18"/>
        <v>御前山小学校</v>
      </c>
      <c r="I102" s="320" ph="1"/>
      <c r="J102" s="175" t="s">
        <v>67</v>
      </c>
      <c r="K102" s="176" t="str">
        <f t="shared" si="19"/>
        <v>常陸大宮市野口3217</v>
      </c>
      <c r="L102" s="177" t="s">
        <v>391</v>
      </c>
      <c r="M102" s="175" t="s">
        <v>67</v>
      </c>
      <c r="N102" s="362">
        <v>295551002</v>
      </c>
      <c r="O102" s="362">
        <v>295554022</v>
      </c>
      <c r="P102" s="81"/>
      <c r="Q102" s="542" t="str">
        <f t="shared" si="17"/>
        <v/>
      </c>
      <c r="R102" s="57"/>
      <c r="S102" s="57"/>
      <c r="T102" s="57"/>
      <c r="U102" s="596" t="str">
        <f t="shared" si="14"/>
        <v/>
      </c>
      <c r="V102" s="57"/>
      <c r="W102" s="57"/>
      <c r="X102" s="81"/>
    </row>
    <row r="103" spans="2:24" s="1" customFormat="1" ht="44.25" customHeight="1">
      <c r="B103" s="259">
        <v>101</v>
      </c>
      <c r="C103" s="260">
        <v>12</v>
      </c>
      <c r="D103" s="260" t="s">
        <v>1817</v>
      </c>
      <c r="E103" s="260" t="s">
        <v>1822</v>
      </c>
      <c r="F103" s="309" t="s">
        <v>1820</v>
      </c>
      <c r="G103" s="295" t="s">
        <v>64</v>
      </c>
      <c r="H103" s="270" t="str">
        <f>G103&amp;"中学校"</f>
        <v>大宮中学校</v>
      </c>
      <c r="I103" s="329" ph="1"/>
      <c r="J103" s="199" t="s">
        <v>379</v>
      </c>
      <c r="K103" s="200" t="str">
        <f t="shared" si="19"/>
        <v>常陸大宮市抽ケ台町3117</v>
      </c>
      <c r="L103" s="201" t="s">
        <v>1291</v>
      </c>
      <c r="M103" s="199" t="s">
        <v>379</v>
      </c>
      <c r="N103" s="358">
        <v>295520068</v>
      </c>
      <c r="O103" s="358">
        <v>295521451</v>
      </c>
      <c r="P103" s="111"/>
      <c r="Q103" s="541" t="str">
        <f t="shared" si="17"/>
        <v/>
      </c>
      <c r="R103" s="60"/>
      <c r="S103" s="60"/>
      <c r="T103" s="60"/>
      <c r="U103" s="595" t="str">
        <f t="shared" si="14"/>
        <v/>
      </c>
      <c r="V103" s="60"/>
      <c r="W103" s="60"/>
      <c r="X103" s="111"/>
    </row>
    <row r="104" spans="2:24" s="1" customFormat="1" ht="44.25" customHeight="1">
      <c r="B104" s="259">
        <v>102</v>
      </c>
      <c r="C104" s="354">
        <v>13</v>
      </c>
      <c r="D104" s="354" t="s">
        <v>1817</v>
      </c>
      <c r="E104" s="354" t="s">
        <v>1822</v>
      </c>
      <c r="F104" s="364" t="s">
        <v>1820</v>
      </c>
      <c r="G104" s="292" t="s">
        <v>184</v>
      </c>
      <c r="H104" s="261" t="str">
        <f t="shared" ref="H104:H106" si="20">G104&amp;"中学校"</f>
        <v>第二中学校</v>
      </c>
      <c r="I104" s="317" ph="1"/>
      <c r="J104" s="33" t="s">
        <v>1293</v>
      </c>
      <c r="K104" s="166" t="str">
        <f t="shared" si="19"/>
        <v>常陸大宮市石沢1555</v>
      </c>
      <c r="L104" s="182" t="s">
        <v>1292</v>
      </c>
      <c r="M104" s="33" t="s">
        <v>1293</v>
      </c>
      <c r="N104" s="36">
        <v>295520561</v>
      </c>
      <c r="O104" s="36">
        <v>295541321</v>
      </c>
      <c r="P104" s="78"/>
      <c r="Q104" s="534" t="str">
        <f t="shared" si="17"/>
        <v/>
      </c>
      <c r="R104" s="55"/>
      <c r="S104" s="55"/>
      <c r="T104" s="55"/>
      <c r="U104" s="593" t="str">
        <f t="shared" si="14"/>
        <v/>
      </c>
      <c r="V104" s="55"/>
      <c r="W104" s="55"/>
      <c r="X104" s="78"/>
    </row>
    <row r="105" spans="2:24" s="1" customFormat="1" ht="44.25" customHeight="1">
      <c r="B105" s="259">
        <v>103</v>
      </c>
      <c r="C105" s="354">
        <v>14</v>
      </c>
      <c r="D105" s="354" t="s">
        <v>1817</v>
      </c>
      <c r="E105" s="354" t="s">
        <v>1822</v>
      </c>
      <c r="F105" s="364" t="s">
        <v>1820</v>
      </c>
      <c r="G105" s="292" t="s">
        <v>380</v>
      </c>
      <c r="H105" s="261" t="str">
        <f t="shared" si="20"/>
        <v>山方中学校</v>
      </c>
      <c r="I105" s="317" ph="1"/>
      <c r="J105" s="33" t="s">
        <v>382</v>
      </c>
      <c r="K105" s="166" t="str">
        <f t="shared" si="19"/>
        <v>常陸大宮市山方3267</v>
      </c>
      <c r="L105" s="182" t="s">
        <v>1294</v>
      </c>
      <c r="M105" s="33" t="s">
        <v>382</v>
      </c>
      <c r="N105" s="36">
        <v>295572802</v>
      </c>
      <c r="O105" s="36">
        <v>295572770</v>
      </c>
      <c r="P105" s="78"/>
      <c r="Q105" s="534" t="str">
        <f t="shared" si="17"/>
        <v/>
      </c>
      <c r="R105" s="55"/>
      <c r="S105" s="55"/>
      <c r="T105" s="55"/>
      <c r="U105" s="593" t="str">
        <f t="shared" si="14"/>
        <v/>
      </c>
      <c r="V105" s="55"/>
      <c r="W105" s="55"/>
      <c r="X105" s="78"/>
    </row>
    <row r="106" spans="2:24" s="1" customFormat="1" ht="44.25" customHeight="1">
      <c r="B106" s="259">
        <v>104</v>
      </c>
      <c r="C106" s="370">
        <v>15</v>
      </c>
      <c r="D106" s="370" t="s">
        <v>1817</v>
      </c>
      <c r="E106" s="370" t="s">
        <v>1822</v>
      </c>
      <c r="F106" s="370" t="s">
        <v>1820</v>
      </c>
      <c r="G106" s="294" t="s">
        <v>1295</v>
      </c>
      <c r="H106" s="262" t="str">
        <f t="shared" si="20"/>
        <v>明峰中学校</v>
      </c>
      <c r="I106" s="324" ph="1"/>
      <c r="J106" s="49" t="s">
        <v>66</v>
      </c>
      <c r="K106" s="170" t="str">
        <f t="shared" si="19"/>
        <v>常陸大宮市上小瀬1281</v>
      </c>
      <c r="L106" s="198" t="s">
        <v>1296</v>
      </c>
      <c r="M106" s="49" t="s">
        <v>66</v>
      </c>
      <c r="N106" s="52">
        <v>295562004</v>
      </c>
      <c r="O106" s="52" t="s">
        <v>1742</v>
      </c>
      <c r="P106" s="79"/>
      <c r="Q106" s="535" t="str">
        <f t="shared" si="17"/>
        <v/>
      </c>
      <c r="R106" s="59"/>
      <c r="S106" s="59"/>
      <c r="T106" s="59"/>
      <c r="U106" s="596" t="str">
        <f t="shared" si="14"/>
        <v/>
      </c>
      <c r="V106" s="59"/>
      <c r="W106" s="59"/>
      <c r="X106" s="79"/>
    </row>
    <row r="107" spans="2:24" s="1" customFormat="1" ht="44.25" customHeight="1">
      <c r="B107" s="259">
        <v>105</v>
      </c>
      <c r="C107" s="260">
        <v>1</v>
      </c>
      <c r="D107" s="260" t="s">
        <v>1817</v>
      </c>
      <c r="E107" s="260" t="s">
        <v>1823</v>
      </c>
      <c r="F107" s="309" t="s">
        <v>1819</v>
      </c>
      <c r="G107" s="296" t="s">
        <v>68</v>
      </c>
      <c r="H107" s="270" t="str">
        <f>G107&amp;"小学校"</f>
        <v>横堀小学校</v>
      </c>
      <c r="I107" s="327" ph="1"/>
      <c r="J107" s="205" t="s">
        <v>70</v>
      </c>
      <c r="K107" s="200" t="str">
        <f>"那珂市"&amp;L107</f>
        <v>那珂市横堀1502-1</v>
      </c>
      <c r="L107" s="206" t="s">
        <v>69</v>
      </c>
      <c r="M107" s="205" t="s">
        <v>70</v>
      </c>
      <c r="N107" s="207">
        <v>292980255</v>
      </c>
      <c r="O107" s="207">
        <v>292957520</v>
      </c>
      <c r="P107" s="145"/>
      <c r="Q107" s="543" t="str">
        <f t="shared" ref="Q107:Q120" si="21">IF(P107="","","s"&amp;$P107)</f>
        <v/>
      </c>
      <c r="R107" s="61"/>
      <c r="S107" s="62"/>
      <c r="T107" s="62"/>
      <c r="U107" s="595" t="str">
        <f t="shared" si="14"/>
        <v/>
      </c>
      <c r="V107" s="62"/>
      <c r="W107" s="116"/>
      <c r="X107" s="111"/>
    </row>
    <row r="108" spans="2:24" s="1" customFormat="1" ht="44.25" customHeight="1">
      <c r="B108" s="259">
        <v>106</v>
      </c>
      <c r="C108" s="354">
        <v>2</v>
      </c>
      <c r="D108" s="354" t="s">
        <v>1817</v>
      </c>
      <c r="E108" s="354" t="s">
        <v>1823</v>
      </c>
      <c r="F108" s="364" t="s">
        <v>1819</v>
      </c>
      <c r="G108" s="288" t="s">
        <v>71</v>
      </c>
      <c r="H108" s="261" t="str">
        <f t="shared" ref="H108:H115" si="22">G108&amp;"小学校"</f>
        <v>額田小学校</v>
      </c>
      <c r="I108" s="383" ph="1"/>
      <c r="J108" s="165" t="s">
        <v>393</v>
      </c>
      <c r="K108" s="166" t="str">
        <f t="shared" ref="K108:K120" si="23">"那珂市"&amp;L108</f>
        <v>那珂市額田北郷311</v>
      </c>
      <c r="L108" s="167" t="s">
        <v>392</v>
      </c>
      <c r="M108" s="165" t="s">
        <v>393</v>
      </c>
      <c r="N108" s="168">
        <v>292986838</v>
      </c>
      <c r="O108" s="168">
        <v>292957521</v>
      </c>
      <c r="P108" s="384"/>
      <c r="Q108" s="544" t="str">
        <f t="shared" si="21"/>
        <v/>
      </c>
      <c r="R108" s="385"/>
      <c r="S108" s="386"/>
      <c r="T108" s="386"/>
      <c r="U108" s="593" t="str">
        <f t="shared" si="14"/>
        <v/>
      </c>
      <c r="V108" s="386"/>
      <c r="W108" s="387"/>
      <c r="X108" s="78"/>
    </row>
    <row r="109" spans="2:24" s="1" customFormat="1" ht="44.25" customHeight="1">
      <c r="B109" s="259">
        <v>107</v>
      </c>
      <c r="C109" s="354">
        <v>3</v>
      </c>
      <c r="D109" s="354" t="s">
        <v>1817</v>
      </c>
      <c r="E109" s="354" t="s">
        <v>1823</v>
      </c>
      <c r="F109" s="364" t="s">
        <v>1819</v>
      </c>
      <c r="G109" s="288" t="s">
        <v>73</v>
      </c>
      <c r="H109" s="261" t="str">
        <f t="shared" si="22"/>
        <v>菅谷小学校</v>
      </c>
      <c r="I109" s="383" ph="1"/>
      <c r="J109" s="165" t="s">
        <v>74</v>
      </c>
      <c r="K109" s="166" t="str">
        <f t="shared" si="23"/>
        <v>那珂市菅谷2378-1</v>
      </c>
      <c r="L109" s="167" t="s">
        <v>394</v>
      </c>
      <c r="M109" s="165" t="s">
        <v>74</v>
      </c>
      <c r="N109" s="168">
        <v>292980004</v>
      </c>
      <c r="O109" s="168">
        <v>292957552</v>
      </c>
      <c r="P109" s="384"/>
      <c r="Q109" s="544" t="str">
        <f t="shared" si="21"/>
        <v/>
      </c>
      <c r="R109" s="385"/>
      <c r="S109" s="386"/>
      <c r="T109" s="386"/>
      <c r="U109" s="593" t="str">
        <f t="shared" si="14"/>
        <v/>
      </c>
      <c r="V109" s="386"/>
      <c r="W109" s="387"/>
      <c r="X109" s="78"/>
    </row>
    <row r="110" spans="2:24" s="1" customFormat="1" ht="44.25" customHeight="1">
      <c r="B110" s="259">
        <v>108</v>
      </c>
      <c r="C110" s="354">
        <v>4</v>
      </c>
      <c r="D110" s="354" t="s">
        <v>1817</v>
      </c>
      <c r="E110" s="354" t="s">
        <v>1823</v>
      </c>
      <c r="F110" s="364" t="s">
        <v>1819</v>
      </c>
      <c r="G110" s="288" t="s">
        <v>395</v>
      </c>
      <c r="H110" s="261" t="str">
        <f t="shared" si="22"/>
        <v>菅谷東小学校</v>
      </c>
      <c r="I110" s="383" ph="1"/>
      <c r="J110" s="165" t="s">
        <v>74</v>
      </c>
      <c r="K110" s="166" t="str">
        <f t="shared" si="23"/>
        <v>那珂市菅谷891-2</v>
      </c>
      <c r="L110" s="167" t="s">
        <v>396</v>
      </c>
      <c r="M110" s="165" t="s">
        <v>74</v>
      </c>
      <c r="N110" s="168">
        <v>292954007</v>
      </c>
      <c r="O110" s="168">
        <v>292957531</v>
      </c>
      <c r="P110" s="384"/>
      <c r="Q110" s="544" t="str">
        <f t="shared" si="21"/>
        <v/>
      </c>
      <c r="R110" s="385"/>
      <c r="S110" s="386"/>
      <c r="T110" s="386"/>
      <c r="U110" s="593" t="str">
        <f t="shared" si="14"/>
        <v/>
      </c>
      <c r="V110" s="386"/>
      <c r="W110" s="387"/>
      <c r="X110" s="78"/>
    </row>
    <row r="111" spans="2:24" s="1" customFormat="1" ht="44.25" customHeight="1">
      <c r="B111" s="259">
        <v>109</v>
      </c>
      <c r="C111" s="354">
        <v>5</v>
      </c>
      <c r="D111" s="354" t="s">
        <v>1817</v>
      </c>
      <c r="E111" s="354" t="s">
        <v>1823</v>
      </c>
      <c r="F111" s="364" t="s">
        <v>1819</v>
      </c>
      <c r="G111" s="288" t="s">
        <v>75</v>
      </c>
      <c r="H111" s="261" t="str">
        <f t="shared" si="22"/>
        <v>菅谷西小学校</v>
      </c>
      <c r="I111" s="383" ph="1"/>
      <c r="J111" s="165" t="s">
        <v>74</v>
      </c>
      <c r="K111" s="166" t="str">
        <f t="shared" si="23"/>
        <v>那珂市菅谷4542-1</v>
      </c>
      <c r="L111" s="167" t="s">
        <v>76</v>
      </c>
      <c r="M111" s="165" t="s">
        <v>74</v>
      </c>
      <c r="N111" s="168">
        <v>292952151</v>
      </c>
      <c r="O111" s="168">
        <v>292957528</v>
      </c>
      <c r="P111" s="384"/>
      <c r="Q111" s="544" t="str">
        <f t="shared" si="21"/>
        <v/>
      </c>
      <c r="R111" s="385"/>
      <c r="S111" s="386"/>
      <c r="T111" s="386"/>
      <c r="U111" s="593" t="str">
        <f t="shared" si="14"/>
        <v/>
      </c>
      <c r="V111" s="386"/>
      <c r="W111" s="388"/>
      <c r="X111" s="117"/>
    </row>
    <row r="112" spans="2:24" s="1" customFormat="1" ht="44.25" customHeight="1">
      <c r="B112" s="259">
        <v>110</v>
      </c>
      <c r="C112" s="354">
        <v>6</v>
      </c>
      <c r="D112" s="354" t="s">
        <v>1817</v>
      </c>
      <c r="E112" s="354" t="s">
        <v>1823</v>
      </c>
      <c r="F112" s="364" t="s">
        <v>1819</v>
      </c>
      <c r="G112" s="288" t="s">
        <v>77</v>
      </c>
      <c r="H112" s="261" t="str">
        <f t="shared" si="22"/>
        <v>五台小学校</v>
      </c>
      <c r="I112" s="383" ph="1"/>
      <c r="J112" s="165" t="s">
        <v>79</v>
      </c>
      <c r="K112" s="166" t="str">
        <f t="shared" si="23"/>
        <v>那珂市東木倉960-1</v>
      </c>
      <c r="L112" s="167" t="s">
        <v>78</v>
      </c>
      <c r="M112" s="165" t="s">
        <v>79</v>
      </c>
      <c r="N112" s="168">
        <v>292981109</v>
      </c>
      <c r="O112" s="168">
        <v>292981848</v>
      </c>
      <c r="P112" s="384"/>
      <c r="Q112" s="544" t="str">
        <f t="shared" si="21"/>
        <v/>
      </c>
      <c r="R112" s="385"/>
      <c r="S112" s="386"/>
      <c r="T112" s="386"/>
      <c r="U112" s="593" t="str">
        <f t="shared" si="14"/>
        <v/>
      </c>
      <c r="V112" s="386"/>
      <c r="W112" s="387"/>
      <c r="X112" s="78"/>
    </row>
    <row r="113" spans="1:24" s="1" customFormat="1" ht="44.25" customHeight="1">
      <c r="B113" s="259">
        <v>111</v>
      </c>
      <c r="C113" s="354">
        <v>7</v>
      </c>
      <c r="D113" s="354" t="s">
        <v>1817</v>
      </c>
      <c r="E113" s="354" t="s">
        <v>1823</v>
      </c>
      <c r="F113" s="364" t="s">
        <v>1819</v>
      </c>
      <c r="G113" s="288" t="s">
        <v>80</v>
      </c>
      <c r="H113" s="261" t="str">
        <f t="shared" si="22"/>
        <v>芳野小学校</v>
      </c>
      <c r="I113" s="383" ph="1"/>
      <c r="J113" s="165" t="s">
        <v>81</v>
      </c>
      <c r="K113" s="166" t="str">
        <f t="shared" si="23"/>
        <v>那珂市飯田3992</v>
      </c>
      <c r="L113" s="167" t="s">
        <v>397</v>
      </c>
      <c r="M113" s="165" t="s">
        <v>81</v>
      </c>
      <c r="N113" s="168">
        <v>292980127</v>
      </c>
      <c r="O113" s="168">
        <v>292957532</v>
      </c>
      <c r="P113" s="384"/>
      <c r="Q113" s="544" t="str">
        <f t="shared" si="21"/>
        <v/>
      </c>
      <c r="R113" s="385"/>
      <c r="S113" s="386"/>
      <c r="T113" s="386"/>
      <c r="U113" s="593" t="str">
        <f t="shared" si="14"/>
        <v/>
      </c>
      <c r="V113" s="386"/>
      <c r="W113" s="387"/>
      <c r="X113" s="78"/>
    </row>
    <row r="114" spans="1:24" s="1" customFormat="1" ht="44.25" customHeight="1">
      <c r="B114" s="259">
        <v>112</v>
      </c>
      <c r="C114" s="354">
        <v>8</v>
      </c>
      <c r="D114" s="354" t="s">
        <v>1817</v>
      </c>
      <c r="E114" s="354" t="s">
        <v>1823</v>
      </c>
      <c r="F114" s="364" t="s">
        <v>1819</v>
      </c>
      <c r="G114" s="288" t="s">
        <v>398</v>
      </c>
      <c r="H114" s="261" t="str">
        <f t="shared" si="22"/>
        <v>木崎小学校</v>
      </c>
      <c r="I114" s="383" ph="1"/>
      <c r="J114" s="165" t="s">
        <v>400</v>
      </c>
      <c r="K114" s="166" t="str">
        <f t="shared" si="23"/>
        <v>那珂市門部2765</v>
      </c>
      <c r="L114" s="167" t="s">
        <v>399</v>
      </c>
      <c r="M114" s="165" t="s">
        <v>400</v>
      </c>
      <c r="N114" s="168">
        <v>292985421</v>
      </c>
      <c r="O114" s="168">
        <v>292957536</v>
      </c>
      <c r="P114" s="384"/>
      <c r="Q114" s="544" t="str">
        <f t="shared" si="21"/>
        <v/>
      </c>
      <c r="R114" s="385"/>
      <c r="S114" s="386"/>
      <c r="T114" s="386"/>
      <c r="U114" s="593" t="str">
        <f t="shared" si="14"/>
        <v/>
      </c>
      <c r="V114" s="386"/>
      <c r="W114" s="387"/>
      <c r="X114" s="78"/>
    </row>
    <row r="115" spans="1:24" s="1" customFormat="1" ht="44.25" customHeight="1">
      <c r="B115" s="259">
        <v>113</v>
      </c>
      <c r="C115" s="280">
        <v>9</v>
      </c>
      <c r="D115" s="280" t="s">
        <v>1817</v>
      </c>
      <c r="E115" s="280" t="s">
        <v>1823</v>
      </c>
      <c r="F115" s="353" t="s">
        <v>1819</v>
      </c>
      <c r="G115" s="290" t="s">
        <v>401</v>
      </c>
      <c r="H115" s="264" t="str">
        <f t="shared" si="22"/>
        <v>瓜連小学校</v>
      </c>
      <c r="I115" s="320" ph="1"/>
      <c r="J115" s="175" t="s">
        <v>403</v>
      </c>
      <c r="K115" s="176" t="str">
        <f t="shared" si="23"/>
        <v>那珂市瓜連1296</v>
      </c>
      <c r="L115" s="177" t="s">
        <v>402</v>
      </c>
      <c r="M115" s="175" t="s">
        <v>403</v>
      </c>
      <c r="N115" s="178">
        <v>292960021</v>
      </c>
      <c r="O115" s="178">
        <v>292963530</v>
      </c>
      <c r="P115" s="379"/>
      <c r="Q115" s="545" t="str">
        <f t="shared" si="21"/>
        <v/>
      </c>
      <c r="R115" s="380"/>
      <c r="S115" s="381"/>
      <c r="T115" s="381"/>
      <c r="U115" s="596" t="str">
        <f t="shared" si="14"/>
        <v/>
      </c>
      <c r="V115" s="381"/>
      <c r="W115" s="382"/>
      <c r="X115" s="81"/>
    </row>
    <row r="116" spans="1:24" s="1" customFormat="1" ht="44.25" customHeight="1">
      <c r="B116" s="259">
        <v>114</v>
      </c>
      <c r="C116" s="260">
        <v>10</v>
      </c>
      <c r="D116" s="260" t="s">
        <v>1817</v>
      </c>
      <c r="E116" s="260" t="s">
        <v>1823</v>
      </c>
      <c r="F116" s="309" t="s">
        <v>1820</v>
      </c>
      <c r="G116" s="295" t="s">
        <v>142</v>
      </c>
      <c r="H116" s="270" t="str">
        <f>G116&amp;"中学校"</f>
        <v>第一中学校</v>
      </c>
      <c r="I116" s="327" ph="1"/>
      <c r="J116" s="199" t="s">
        <v>1298</v>
      </c>
      <c r="K116" s="200" t="str">
        <f t="shared" si="23"/>
        <v>那珂市後台2547</v>
      </c>
      <c r="L116" s="201" t="s">
        <v>1297</v>
      </c>
      <c r="M116" s="199" t="s">
        <v>1298</v>
      </c>
      <c r="N116" s="203">
        <v>292980040</v>
      </c>
      <c r="O116" s="203">
        <v>292980464</v>
      </c>
      <c r="P116" s="147"/>
      <c r="Q116" s="546" t="str">
        <f t="shared" si="21"/>
        <v/>
      </c>
      <c r="R116" s="64"/>
      <c r="S116" s="65"/>
      <c r="T116" s="65"/>
      <c r="U116" s="595" t="str">
        <f t="shared" si="14"/>
        <v/>
      </c>
      <c r="V116" s="65"/>
      <c r="W116" s="116"/>
      <c r="X116" s="111"/>
    </row>
    <row r="117" spans="1:24" s="1" customFormat="1" ht="44.25" customHeight="1">
      <c r="B117" s="259">
        <v>115</v>
      </c>
      <c r="C117" s="354">
        <v>11</v>
      </c>
      <c r="D117" s="354" t="s">
        <v>1817</v>
      </c>
      <c r="E117" s="354" t="s">
        <v>1823</v>
      </c>
      <c r="F117" s="364" t="s">
        <v>1820</v>
      </c>
      <c r="G117" s="292" t="s">
        <v>184</v>
      </c>
      <c r="H117" s="261" t="str">
        <f t="shared" ref="H117:H120" si="24">G117&amp;"中学校"</f>
        <v>第二中学校</v>
      </c>
      <c r="I117" s="383" ph="1"/>
      <c r="J117" s="33" t="s">
        <v>72</v>
      </c>
      <c r="K117" s="166" t="str">
        <f t="shared" si="23"/>
        <v>那珂市額田南郷2386-4</v>
      </c>
      <c r="L117" s="182" t="s">
        <v>1299</v>
      </c>
      <c r="M117" s="33" t="s">
        <v>72</v>
      </c>
      <c r="N117" s="184">
        <v>292981045</v>
      </c>
      <c r="O117" s="184">
        <v>292981003</v>
      </c>
      <c r="P117" s="384"/>
      <c r="Q117" s="544" t="str">
        <f t="shared" si="21"/>
        <v/>
      </c>
      <c r="R117" s="385"/>
      <c r="S117" s="386"/>
      <c r="T117" s="386"/>
      <c r="U117" s="593" t="str">
        <f t="shared" si="14"/>
        <v/>
      </c>
      <c r="V117" s="386"/>
      <c r="W117" s="387"/>
      <c r="X117" s="78"/>
    </row>
    <row r="118" spans="1:24" s="1" customFormat="1" ht="44.25" customHeight="1">
      <c r="B118" s="259">
        <v>116</v>
      </c>
      <c r="C118" s="354">
        <v>12</v>
      </c>
      <c r="D118" s="354" t="s">
        <v>1817</v>
      </c>
      <c r="E118" s="354" t="s">
        <v>1823</v>
      </c>
      <c r="F118" s="364" t="s">
        <v>1820</v>
      </c>
      <c r="G118" s="292" t="s">
        <v>1249</v>
      </c>
      <c r="H118" s="261" t="str">
        <f t="shared" si="24"/>
        <v>第三中学校</v>
      </c>
      <c r="I118" s="383" ph="1"/>
      <c r="J118" s="33" t="s">
        <v>81</v>
      </c>
      <c r="K118" s="166" t="str">
        <f t="shared" si="23"/>
        <v>那珂市飯田3645</v>
      </c>
      <c r="L118" s="182" t="s">
        <v>1300</v>
      </c>
      <c r="M118" s="33" t="s">
        <v>81</v>
      </c>
      <c r="N118" s="184">
        <v>292981128</v>
      </c>
      <c r="O118" s="184">
        <v>292957550</v>
      </c>
      <c r="P118" s="389"/>
      <c r="Q118" s="547" t="str">
        <f t="shared" si="21"/>
        <v/>
      </c>
      <c r="R118" s="385"/>
      <c r="S118" s="386"/>
      <c r="T118" s="386"/>
      <c r="U118" s="593" t="str">
        <f t="shared" si="14"/>
        <v/>
      </c>
      <c r="V118" s="386"/>
      <c r="W118" s="387"/>
      <c r="X118" s="78"/>
    </row>
    <row r="119" spans="1:24" s="1" customFormat="1" ht="44.25" customHeight="1">
      <c r="B119" s="259">
        <v>117</v>
      </c>
      <c r="C119" s="354">
        <v>13</v>
      </c>
      <c r="D119" s="354" t="s">
        <v>1817</v>
      </c>
      <c r="E119" s="354" t="s">
        <v>1823</v>
      </c>
      <c r="F119" s="364" t="s">
        <v>1820</v>
      </c>
      <c r="G119" s="292" t="s">
        <v>1253</v>
      </c>
      <c r="H119" s="261" t="str">
        <f t="shared" si="24"/>
        <v>第四中学校</v>
      </c>
      <c r="I119" s="383" ph="1"/>
      <c r="J119" s="33" t="s">
        <v>74</v>
      </c>
      <c r="K119" s="166" t="str">
        <f t="shared" si="23"/>
        <v>那珂市菅谷2476</v>
      </c>
      <c r="L119" s="182" t="s">
        <v>1301</v>
      </c>
      <c r="M119" s="33" t="s">
        <v>74</v>
      </c>
      <c r="N119" s="184">
        <v>292988767</v>
      </c>
      <c r="O119" s="184">
        <v>292957551</v>
      </c>
      <c r="P119" s="384"/>
      <c r="Q119" s="544" t="str">
        <f t="shared" si="21"/>
        <v/>
      </c>
      <c r="R119" s="385"/>
      <c r="S119" s="386"/>
      <c r="T119" s="386"/>
      <c r="U119" s="593" t="str">
        <f t="shared" si="14"/>
        <v/>
      </c>
      <c r="V119" s="386"/>
      <c r="W119" s="387"/>
      <c r="X119" s="78"/>
    </row>
    <row r="120" spans="1:24" s="12" customFormat="1" ht="44.25" customHeight="1">
      <c r="A120" s="390"/>
      <c r="B120" s="259">
        <v>118</v>
      </c>
      <c r="C120" s="370">
        <v>14</v>
      </c>
      <c r="D120" s="370" t="s">
        <v>1817</v>
      </c>
      <c r="E120" s="370" t="s">
        <v>1823</v>
      </c>
      <c r="F120" s="370" t="s">
        <v>1820</v>
      </c>
      <c r="G120" s="294" t="s">
        <v>401</v>
      </c>
      <c r="H120" s="262" t="str">
        <f t="shared" si="24"/>
        <v>瓜連中学校</v>
      </c>
      <c r="I120" s="391" ph="1"/>
      <c r="J120" s="49" t="s">
        <v>403</v>
      </c>
      <c r="K120" s="170" t="str">
        <f t="shared" si="23"/>
        <v>那珂市瓜連1015</v>
      </c>
      <c r="L120" s="198" t="s">
        <v>1302</v>
      </c>
      <c r="M120" s="49" t="s">
        <v>403</v>
      </c>
      <c r="N120" s="223">
        <v>292960049</v>
      </c>
      <c r="O120" s="223">
        <v>292963459</v>
      </c>
      <c r="P120" s="392"/>
      <c r="Q120" s="548" t="str">
        <f t="shared" si="21"/>
        <v/>
      </c>
      <c r="R120" s="393"/>
      <c r="S120" s="394"/>
      <c r="T120" s="394"/>
      <c r="U120" s="596" t="str">
        <f t="shared" si="14"/>
        <v/>
      </c>
      <c r="V120" s="394"/>
      <c r="W120" s="395"/>
      <c r="X120" s="79"/>
    </row>
    <row r="121" spans="1:24" s="1" customFormat="1" ht="44.25" customHeight="1">
      <c r="B121" s="280">
        <v>119</v>
      </c>
      <c r="C121" s="352">
        <v>1</v>
      </c>
      <c r="D121" s="352" t="s">
        <v>1817</v>
      </c>
      <c r="E121" s="352" t="s">
        <v>1824</v>
      </c>
      <c r="F121" s="594" t="s">
        <v>1819</v>
      </c>
      <c r="G121" s="296" t="s">
        <v>1678</v>
      </c>
      <c r="H121" s="270" t="str">
        <f>G121&amp;"小学校"</f>
        <v>小川南小学校</v>
      </c>
      <c r="I121" s="329" ph="1"/>
      <c r="J121" s="205" t="s">
        <v>82</v>
      </c>
      <c r="K121" s="200" t="str">
        <f>"小美玉市"&amp;L121</f>
        <v>小美玉市小川686-1</v>
      </c>
      <c r="L121" s="206" t="s">
        <v>1679</v>
      </c>
      <c r="M121" s="205" t="s">
        <v>82</v>
      </c>
      <c r="N121" s="211" t="s">
        <v>1701</v>
      </c>
      <c r="O121" s="211" t="s">
        <v>1743</v>
      </c>
      <c r="P121" s="111"/>
      <c r="Q121" s="541" t="str">
        <f t="shared" ref="Q121:Q129" si="25">IF(P121="","","s"&amp;$P121)</f>
        <v/>
      </c>
      <c r="R121" s="60"/>
      <c r="S121" s="60"/>
      <c r="T121" s="60"/>
      <c r="U121" s="595" t="str">
        <f t="shared" si="14"/>
        <v/>
      </c>
      <c r="V121" s="60"/>
      <c r="W121" s="60"/>
      <c r="X121" s="115"/>
    </row>
    <row r="122" spans="1:24" s="1" customFormat="1" ht="44.25" customHeight="1">
      <c r="B122" s="259">
        <v>120</v>
      </c>
      <c r="C122" s="354">
        <v>2</v>
      </c>
      <c r="D122" s="354" t="s">
        <v>1817</v>
      </c>
      <c r="E122" s="354" t="s">
        <v>1824</v>
      </c>
      <c r="F122" s="364" t="s">
        <v>1819</v>
      </c>
      <c r="G122" s="288" t="s">
        <v>83</v>
      </c>
      <c r="H122" s="261" t="str">
        <f t="shared" ref="H122:H125" si="26">G122&amp;"小学校"</f>
        <v>竹原小学校</v>
      </c>
      <c r="I122" s="317" ph="1"/>
      <c r="J122" s="165" t="s">
        <v>84</v>
      </c>
      <c r="K122" s="166" t="str">
        <f t="shared" ref="K122:K129" si="27">"小美玉市"&amp;L122</f>
        <v>小美玉市竹原571</v>
      </c>
      <c r="L122" s="167" t="s">
        <v>404</v>
      </c>
      <c r="M122" s="165" t="s">
        <v>84</v>
      </c>
      <c r="N122" s="194">
        <v>299470009</v>
      </c>
      <c r="O122" s="194">
        <v>299491379</v>
      </c>
      <c r="P122" s="78"/>
      <c r="Q122" s="534" t="str">
        <f t="shared" si="25"/>
        <v/>
      </c>
      <c r="R122" s="55"/>
      <c r="S122" s="55"/>
      <c r="T122" s="55"/>
      <c r="U122" s="593" t="str">
        <f t="shared" si="14"/>
        <v/>
      </c>
      <c r="V122" s="55"/>
      <c r="W122" s="55"/>
      <c r="X122" s="78"/>
    </row>
    <row r="123" spans="1:24" s="1" customFormat="1" ht="44.25" customHeight="1">
      <c r="B123" s="259">
        <v>121</v>
      </c>
      <c r="C123" s="354">
        <v>3</v>
      </c>
      <c r="D123" s="354" t="s">
        <v>1817</v>
      </c>
      <c r="E123" s="354" t="s">
        <v>1824</v>
      </c>
      <c r="F123" s="364" t="s">
        <v>1819</v>
      </c>
      <c r="G123" s="288" t="s">
        <v>85</v>
      </c>
      <c r="H123" s="261" t="str">
        <f t="shared" si="26"/>
        <v>羽鳥小学校</v>
      </c>
      <c r="I123" s="317" ph="1"/>
      <c r="J123" s="165" t="s">
        <v>86</v>
      </c>
      <c r="K123" s="166" t="str">
        <f t="shared" si="27"/>
        <v>小美玉市羽鳥932</v>
      </c>
      <c r="L123" s="167" t="s">
        <v>405</v>
      </c>
      <c r="M123" s="165" t="s">
        <v>86</v>
      </c>
      <c r="N123" s="194">
        <v>299460004</v>
      </c>
      <c r="O123" s="194">
        <v>299460282</v>
      </c>
      <c r="P123" s="78"/>
      <c r="Q123" s="534" t="str">
        <f t="shared" si="25"/>
        <v/>
      </c>
      <c r="R123" s="55"/>
      <c r="S123" s="55"/>
      <c r="T123" s="55"/>
      <c r="U123" s="593" t="str">
        <f t="shared" si="14"/>
        <v/>
      </c>
      <c r="V123" s="55"/>
      <c r="W123" s="55"/>
      <c r="X123" s="78"/>
    </row>
    <row r="124" spans="1:24" s="1" customFormat="1" ht="44.25" customHeight="1">
      <c r="B124" s="259">
        <v>122</v>
      </c>
      <c r="C124" s="354">
        <v>4</v>
      </c>
      <c r="D124" s="354" t="s">
        <v>1817</v>
      </c>
      <c r="E124" s="354" t="s">
        <v>1824</v>
      </c>
      <c r="F124" s="364" t="s">
        <v>1819</v>
      </c>
      <c r="G124" s="288" t="s">
        <v>87</v>
      </c>
      <c r="H124" s="261" t="str">
        <f t="shared" si="26"/>
        <v>堅倉小学校</v>
      </c>
      <c r="I124" s="317" ph="1"/>
      <c r="J124" s="165" t="s">
        <v>88</v>
      </c>
      <c r="K124" s="166" t="str">
        <f t="shared" si="27"/>
        <v>小美玉市堅倉1698-6</v>
      </c>
      <c r="L124" s="167" t="s">
        <v>406</v>
      </c>
      <c r="M124" s="165" t="s">
        <v>88</v>
      </c>
      <c r="N124" s="194">
        <v>299480029</v>
      </c>
      <c r="O124" s="194">
        <v>299480514</v>
      </c>
      <c r="P124" s="78"/>
      <c r="Q124" s="534" t="str">
        <f t="shared" si="25"/>
        <v/>
      </c>
      <c r="R124" s="55"/>
      <c r="S124" s="55"/>
      <c r="T124" s="55"/>
      <c r="U124" s="593" t="str">
        <f t="shared" si="14"/>
        <v/>
      </c>
      <c r="V124" s="55"/>
      <c r="W124" s="55"/>
      <c r="X124" s="78"/>
    </row>
    <row r="125" spans="1:24" s="1" customFormat="1" ht="44.25" customHeight="1">
      <c r="B125" s="259">
        <v>123</v>
      </c>
      <c r="C125" s="280">
        <v>5</v>
      </c>
      <c r="D125" s="280" t="s">
        <v>1817</v>
      </c>
      <c r="E125" s="280" t="s">
        <v>1824</v>
      </c>
      <c r="F125" s="353" t="s">
        <v>1819</v>
      </c>
      <c r="G125" s="290" t="s">
        <v>89</v>
      </c>
      <c r="H125" s="264" t="str">
        <f t="shared" si="26"/>
        <v>納場小学校</v>
      </c>
      <c r="I125" s="320" ph="1"/>
      <c r="J125" s="175" t="s">
        <v>91</v>
      </c>
      <c r="K125" s="176" t="str">
        <f t="shared" si="27"/>
        <v>小美玉市納場444</v>
      </c>
      <c r="L125" s="177" t="s">
        <v>90</v>
      </c>
      <c r="M125" s="175" t="s">
        <v>91</v>
      </c>
      <c r="N125" s="362">
        <v>299480430</v>
      </c>
      <c r="O125" s="362">
        <v>299480596</v>
      </c>
      <c r="P125" s="81"/>
      <c r="Q125" s="542" t="str">
        <f t="shared" si="25"/>
        <v/>
      </c>
      <c r="R125" s="57"/>
      <c r="S125" s="57"/>
      <c r="T125" s="57"/>
      <c r="U125" s="596" t="str">
        <f t="shared" si="14"/>
        <v/>
      </c>
      <c r="V125" s="57"/>
      <c r="W125" s="57"/>
      <c r="X125" s="81"/>
    </row>
    <row r="126" spans="1:24" s="1" customFormat="1" ht="44.25" customHeight="1">
      <c r="B126" s="259">
        <v>124</v>
      </c>
      <c r="C126" s="260">
        <v>6</v>
      </c>
      <c r="D126" s="260" t="s">
        <v>1817</v>
      </c>
      <c r="E126" s="260" t="s">
        <v>1824</v>
      </c>
      <c r="F126" s="309" t="s">
        <v>1820</v>
      </c>
      <c r="G126" s="295" t="s">
        <v>1303</v>
      </c>
      <c r="H126" s="270" t="str">
        <f>G126&amp;"中学校"</f>
        <v>小川南中学校</v>
      </c>
      <c r="I126" s="329" ph="1"/>
      <c r="J126" s="199" t="s">
        <v>82</v>
      </c>
      <c r="K126" s="200" t="str">
        <f t="shared" si="27"/>
        <v>小美玉市小川650</v>
      </c>
      <c r="L126" s="201" t="s">
        <v>1654</v>
      </c>
      <c r="M126" s="199" t="s">
        <v>82</v>
      </c>
      <c r="N126" s="358">
        <v>299582444</v>
      </c>
      <c r="O126" s="358">
        <v>299586885</v>
      </c>
      <c r="P126" s="111"/>
      <c r="Q126" s="541" t="str">
        <f t="shared" si="25"/>
        <v/>
      </c>
      <c r="R126" s="60"/>
      <c r="S126" s="60"/>
      <c r="T126" s="60"/>
      <c r="U126" s="595" t="str">
        <f t="shared" si="14"/>
        <v/>
      </c>
      <c r="V126" s="60"/>
      <c r="W126" s="60"/>
      <c r="X126" s="111"/>
    </row>
    <row r="127" spans="1:24" s="1" customFormat="1" ht="44.25" customHeight="1">
      <c r="B127" s="259">
        <v>125</v>
      </c>
      <c r="C127" s="370">
        <v>7</v>
      </c>
      <c r="D127" s="370" t="s">
        <v>1817</v>
      </c>
      <c r="E127" s="370" t="s">
        <v>1824</v>
      </c>
      <c r="F127" s="398" t="s">
        <v>1820</v>
      </c>
      <c r="G127" s="294" t="s">
        <v>1306</v>
      </c>
      <c r="H127" s="262" t="str">
        <f>G127&amp;"中学校"</f>
        <v>美野里中学校</v>
      </c>
      <c r="I127" s="324" ph="1"/>
      <c r="J127" s="49" t="s">
        <v>1308</v>
      </c>
      <c r="K127" s="170" t="str">
        <f t="shared" si="27"/>
        <v>小美玉市部室1196-3</v>
      </c>
      <c r="L127" s="198" t="s">
        <v>1307</v>
      </c>
      <c r="M127" s="49" t="s">
        <v>1308</v>
      </c>
      <c r="N127" s="52">
        <v>299480128</v>
      </c>
      <c r="O127" s="52">
        <v>299480923</v>
      </c>
      <c r="P127" s="79"/>
      <c r="Q127" s="535" t="str">
        <f t="shared" si="25"/>
        <v/>
      </c>
      <c r="R127" s="59"/>
      <c r="S127" s="59"/>
      <c r="T127" s="59"/>
      <c r="U127" s="596" t="str">
        <f t="shared" si="14"/>
        <v/>
      </c>
      <c r="V127" s="59"/>
      <c r="W127" s="59"/>
      <c r="X127" s="79"/>
    </row>
    <row r="128" spans="1:24" s="1" customFormat="1" ht="44.25" customHeight="1">
      <c r="B128" s="259">
        <v>126</v>
      </c>
      <c r="C128" s="279">
        <v>8</v>
      </c>
      <c r="D128" s="279" t="s">
        <v>1817</v>
      </c>
      <c r="E128" s="279" t="s">
        <v>1824</v>
      </c>
      <c r="F128" s="279" t="s">
        <v>1819</v>
      </c>
      <c r="G128" s="297" t="s">
        <v>1749</v>
      </c>
      <c r="H128" s="271" t="str">
        <f>G128&amp;"義務教育学校"</f>
        <v>玉里学園義務教育学校</v>
      </c>
      <c r="I128" s="319" ph="1"/>
      <c r="J128" s="208">
        <v>3113436</v>
      </c>
      <c r="K128" s="173" t="str">
        <f t="shared" si="27"/>
        <v>小美玉市上玉里751-1</v>
      </c>
      <c r="L128" s="209" t="s">
        <v>1713</v>
      </c>
      <c r="M128" s="208">
        <v>3113436</v>
      </c>
      <c r="N128" s="210">
        <v>299582555</v>
      </c>
      <c r="O128" s="210">
        <v>299582272</v>
      </c>
      <c r="P128" s="80"/>
      <c r="Q128" s="549" t="str">
        <f t="shared" si="25"/>
        <v/>
      </c>
      <c r="R128" s="56"/>
      <c r="S128" s="56"/>
      <c r="T128" s="56"/>
      <c r="U128" s="595" t="str">
        <f t="shared" si="14"/>
        <v/>
      </c>
      <c r="V128" s="56"/>
      <c r="W128" s="56"/>
      <c r="X128" s="80"/>
    </row>
    <row r="129" spans="2:24" s="1" customFormat="1" ht="44.25" customHeight="1">
      <c r="B129" s="259">
        <v>127</v>
      </c>
      <c r="C129" s="370">
        <v>9</v>
      </c>
      <c r="D129" s="370" t="s">
        <v>1817</v>
      </c>
      <c r="E129" s="370" t="s">
        <v>1824</v>
      </c>
      <c r="F129" s="370" t="s">
        <v>1819</v>
      </c>
      <c r="G129" s="294" t="s">
        <v>1750</v>
      </c>
      <c r="H129" s="399" t="str">
        <f>G129&amp;"義務教育学校"</f>
        <v>小川北義務教育学校</v>
      </c>
      <c r="I129" s="324" ph="1"/>
      <c r="J129" s="49" t="s">
        <v>1305</v>
      </c>
      <c r="K129" s="170" t="str">
        <f t="shared" si="27"/>
        <v>小美玉市川戸1347-1</v>
      </c>
      <c r="L129" s="198" t="s">
        <v>1304</v>
      </c>
      <c r="M129" s="49" t="s">
        <v>1305</v>
      </c>
      <c r="N129" s="52">
        <v>299582544</v>
      </c>
      <c r="O129" s="52">
        <v>299586880</v>
      </c>
      <c r="P129" s="79"/>
      <c r="Q129" s="535" t="str">
        <f t="shared" si="25"/>
        <v/>
      </c>
      <c r="R129" s="59"/>
      <c r="S129" s="59"/>
      <c r="T129" s="59"/>
      <c r="U129" s="596" t="str">
        <f t="shared" si="14"/>
        <v/>
      </c>
      <c r="V129" s="59"/>
      <c r="W129" s="59"/>
      <c r="X129" s="79"/>
    </row>
    <row r="130" spans="2:24" s="1" customFormat="1" ht="44.25" customHeight="1">
      <c r="B130" s="259">
        <v>128</v>
      </c>
      <c r="C130" s="260">
        <v>1</v>
      </c>
      <c r="D130" s="260" t="s">
        <v>1817</v>
      </c>
      <c r="E130" s="260" t="s">
        <v>1825</v>
      </c>
      <c r="F130" s="309" t="s">
        <v>1819</v>
      </c>
      <c r="G130" s="287" t="s">
        <v>92</v>
      </c>
      <c r="H130" s="220" t="str">
        <f>G130&amp;"小学校"</f>
        <v>長岡小学校</v>
      </c>
      <c r="I130" s="323" ph="1"/>
      <c r="J130" s="161" t="s">
        <v>94</v>
      </c>
      <c r="K130" s="162" t="str">
        <f>"茨城町"&amp;L130</f>
        <v>茨城町長岡3168</v>
      </c>
      <c r="L130" s="163" t="s">
        <v>93</v>
      </c>
      <c r="M130" s="161" t="s">
        <v>94</v>
      </c>
      <c r="N130" s="164">
        <v>292920042</v>
      </c>
      <c r="O130" s="164">
        <v>292920034</v>
      </c>
      <c r="P130" s="77"/>
      <c r="Q130" s="536" t="str">
        <f t="shared" ref="Q130:Q146" si="28">IF(P130="","","s"&amp;$P130)</f>
        <v/>
      </c>
      <c r="R130" s="54"/>
      <c r="S130" s="54"/>
      <c r="T130" s="54"/>
      <c r="U130" s="595" t="str">
        <f t="shared" si="14"/>
        <v/>
      </c>
      <c r="V130" s="54"/>
      <c r="W130" s="54"/>
      <c r="X130" s="77"/>
    </row>
    <row r="131" spans="2:24" s="1" customFormat="1" ht="44.25" customHeight="1">
      <c r="B131" s="259">
        <v>129</v>
      </c>
      <c r="C131" s="354">
        <v>2</v>
      </c>
      <c r="D131" s="354" t="s">
        <v>1817</v>
      </c>
      <c r="E131" s="354" t="s">
        <v>1825</v>
      </c>
      <c r="F131" s="364" t="s">
        <v>1819</v>
      </c>
      <c r="G131" s="288" t="s">
        <v>95</v>
      </c>
      <c r="H131" s="261" t="str">
        <f t="shared" ref="H131:H140" si="29">G131&amp;"小学校"</f>
        <v>大戸小学校</v>
      </c>
      <c r="I131" s="317" ph="1"/>
      <c r="J131" s="165" t="s">
        <v>96</v>
      </c>
      <c r="K131" s="166" t="str">
        <f t="shared" ref="K131:K133" si="30">"茨城町"&amp;L131</f>
        <v>茨城町大戸1730-1</v>
      </c>
      <c r="L131" s="167" t="s">
        <v>407</v>
      </c>
      <c r="M131" s="165" t="s">
        <v>96</v>
      </c>
      <c r="N131" s="168">
        <v>292920100</v>
      </c>
      <c r="O131" s="168">
        <v>292920473</v>
      </c>
      <c r="P131" s="78"/>
      <c r="Q131" s="534" t="str">
        <f t="shared" si="28"/>
        <v/>
      </c>
      <c r="R131" s="55"/>
      <c r="S131" s="55"/>
      <c r="T131" s="55"/>
      <c r="U131" s="593" t="str">
        <f t="shared" si="14"/>
        <v/>
      </c>
      <c r="V131" s="55"/>
      <c r="W131" s="55"/>
      <c r="X131" s="78"/>
    </row>
    <row r="132" spans="2:24" s="1" customFormat="1" ht="44.25" customHeight="1">
      <c r="B132" s="259">
        <v>130</v>
      </c>
      <c r="C132" s="354">
        <v>3</v>
      </c>
      <c r="D132" s="354" t="s">
        <v>1817</v>
      </c>
      <c r="E132" s="354" t="s">
        <v>1825</v>
      </c>
      <c r="F132" s="364" t="s">
        <v>1819</v>
      </c>
      <c r="G132" s="288" t="s">
        <v>1630</v>
      </c>
      <c r="H132" s="261" t="str">
        <f t="shared" si="29"/>
        <v>青葉小学校</v>
      </c>
      <c r="I132" s="317" ph="1"/>
      <c r="J132" s="165" t="s">
        <v>410</v>
      </c>
      <c r="K132" s="166" t="str">
        <f t="shared" si="30"/>
        <v>茨城町駒場700</v>
      </c>
      <c r="L132" s="167" t="s">
        <v>409</v>
      </c>
      <c r="M132" s="165" t="s">
        <v>410</v>
      </c>
      <c r="N132" s="168">
        <v>292926415</v>
      </c>
      <c r="O132" s="168">
        <v>292920309</v>
      </c>
      <c r="P132" s="78"/>
      <c r="Q132" s="534" t="str">
        <f t="shared" si="28"/>
        <v/>
      </c>
      <c r="R132" s="55"/>
      <c r="S132" s="55"/>
      <c r="T132" s="55"/>
      <c r="U132" s="593" t="str">
        <f t="shared" ref="U132:U195" si="31">IF(P132="","",(DATEDIF($Q132,$X$1,"y")&amp;"."&amp;DATEDIF($Q132,$X$1,"yM")))</f>
        <v/>
      </c>
      <c r="V132" s="55"/>
      <c r="W132" s="55"/>
      <c r="X132" s="114"/>
    </row>
    <row r="133" spans="2:24" s="1" customFormat="1" ht="44.25" customHeight="1">
      <c r="B133" s="259">
        <v>131</v>
      </c>
      <c r="C133" s="354">
        <v>4</v>
      </c>
      <c r="D133" s="354" t="s">
        <v>1817</v>
      </c>
      <c r="E133" s="354" t="s">
        <v>1825</v>
      </c>
      <c r="F133" s="364" t="s">
        <v>1819</v>
      </c>
      <c r="G133" s="288" t="s">
        <v>1631</v>
      </c>
      <c r="H133" s="261" t="str">
        <f t="shared" si="29"/>
        <v>葵小学校</v>
      </c>
      <c r="I133" s="317" ph="1"/>
      <c r="J133" s="165" t="s">
        <v>94</v>
      </c>
      <c r="K133" s="166" t="str">
        <f t="shared" si="30"/>
        <v>茨城町長岡3715</v>
      </c>
      <c r="L133" s="167" t="s">
        <v>411</v>
      </c>
      <c r="M133" s="165" t="s">
        <v>94</v>
      </c>
      <c r="N133" s="168">
        <v>292927213</v>
      </c>
      <c r="O133" s="168">
        <v>292927640</v>
      </c>
      <c r="P133" s="78"/>
      <c r="Q133" s="534" t="str">
        <f t="shared" si="28"/>
        <v/>
      </c>
      <c r="R133" s="55"/>
      <c r="S133" s="55"/>
      <c r="T133" s="55"/>
      <c r="U133" s="593" t="str">
        <f t="shared" si="31"/>
        <v/>
      </c>
      <c r="V133" s="55"/>
      <c r="W133" s="55"/>
      <c r="X133" s="78"/>
    </row>
    <row r="134" spans="2:24" s="1" customFormat="1" ht="44.25" customHeight="1">
      <c r="B134" s="259">
        <v>132</v>
      </c>
      <c r="C134" s="354">
        <v>5</v>
      </c>
      <c r="D134" s="354" t="s">
        <v>1817</v>
      </c>
      <c r="E134" s="354" t="s">
        <v>1826</v>
      </c>
      <c r="F134" s="364" t="s">
        <v>1819</v>
      </c>
      <c r="G134" s="288" t="s">
        <v>1632</v>
      </c>
      <c r="H134" s="261" t="str">
        <f t="shared" si="29"/>
        <v>大洗小学校</v>
      </c>
      <c r="I134" s="317" ph="1"/>
      <c r="J134" s="165" t="s">
        <v>97</v>
      </c>
      <c r="K134" s="166" t="str">
        <f>"大洗町"&amp;L134</f>
        <v>大洗町磯浜町5316-1</v>
      </c>
      <c r="L134" s="167" t="s">
        <v>98</v>
      </c>
      <c r="M134" s="165" t="s">
        <v>97</v>
      </c>
      <c r="N134" s="168">
        <v>292675188</v>
      </c>
      <c r="O134" s="168">
        <v>292670631</v>
      </c>
      <c r="P134" s="78"/>
      <c r="Q134" s="534" t="str">
        <f t="shared" si="28"/>
        <v/>
      </c>
      <c r="R134" s="55"/>
      <c r="S134" s="55"/>
      <c r="T134" s="55"/>
      <c r="U134" s="593" t="str">
        <f t="shared" si="31"/>
        <v/>
      </c>
      <c r="V134" s="55"/>
      <c r="W134" s="55"/>
      <c r="X134" s="78"/>
    </row>
    <row r="135" spans="2:24" s="1" customFormat="1" ht="44.25" customHeight="1">
      <c r="B135" s="259">
        <v>133</v>
      </c>
      <c r="C135" s="354">
        <v>6</v>
      </c>
      <c r="D135" s="354" t="s">
        <v>1817</v>
      </c>
      <c r="E135" s="354" t="s">
        <v>1826</v>
      </c>
      <c r="F135" s="364" t="s">
        <v>1819</v>
      </c>
      <c r="G135" s="288" t="s">
        <v>1633</v>
      </c>
      <c r="H135" s="261" t="str">
        <f t="shared" si="29"/>
        <v>南小学校</v>
      </c>
      <c r="I135" s="317" ph="1"/>
      <c r="J135" s="165" t="s">
        <v>412</v>
      </c>
      <c r="K135" s="166" t="str">
        <f>"大洗町"&amp;L135</f>
        <v>大洗町大貫町1212-14</v>
      </c>
      <c r="L135" s="167" t="s">
        <v>1634</v>
      </c>
      <c r="M135" s="165" t="s">
        <v>412</v>
      </c>
      <c r="N135" s="168">
        <v>292645373</v>
      </c>
      <c r="O135" s="168">
        <v>292671373</v>
      </c>
      <c r="P135" s="78"/>
      <c r="Q135" s="534" t="str">
        <f t="shared" si="28"/>
        <v/>
      </c>
      <c r="R135" s="55"/>
      <c r="S135" s="55"/>
      <c r="T135" s="55"/>
      <c r="U135" s="593" t="str">
        <f t="shared" si="31"/>
        <v/>
      </c>
      <c r="V135" s="55"/>
      <c r="W135" s="55"/>
      <c r="X135" s="78"/>
    </row>
    <row r="136" spans="2:24" s="1" customFormat="1" ht="44.25" customHeight="1">
      <c r="B136" s="259">
        <v>134</v>
      </c>
      <c r="C136" s="354">
        <v>7</v>
      </c>
      <c r="D136" s="354" t="s">
        <v>1817</v>
      </c>
      <c r="E136" s="354" t="s">
        <v>1827</v>
      </c>
      <c r="F136" s="364" t="s">
        <v>1819</v>
      </c>
      <c r="G136" s="288" t="s">
        <v>413</v>
      </c>
      <c r="H136" s="261" t="str">
        <f t="shared" si="29"/>
        <v>石塚小学校</v>
      </c>
      <c r="I136" s="317" ph="1"/>
      <c r="J136" s="165" t="s">
        <v>101</v>
      </c>
      <c r="K136" s="166" t="str">
        <f>"城里町"&amp;L136</f>
        <v>城里町石塚2497</v>
      </c>
      <c r="L136" s="167" t="s">
        <v>100</v>
      </c>
      <c r="M136" s="165" t="s">
        <v>101</v>
      </c>
      <c r="N136" s="168">
        <v>292882026</v>
      </c>
      <c r="O136" s="168">
        <v>292884943</v>
      </c>
      <c r="P136" s="78"/>
      <c r="Q136" s="534" t="str">
        <f t="shared" si="28"/>
        <v/>
      </c>
      <c r="R136" s="55"/>
      <c r="S136" s="55"/>
      <c r="T136" s="55"/>
      <c r="U136" s="593" t="str">
        <f t="shared" si="31"/>
        <v/>
      </c>
      <c r="V136" s="55"/>
      <c r="W136" s="55"/>
      <c r="X136" s="78"/>
    </row>
    <row r="137" spans="2:24" s="1" customFormat="1" ht="44.25" customHeight="1">
      <c r="B137" s="259">
        <v>135</v>
      </c>
      <c r="C137" s="354">
        <v>8</v>
      </c>
      <c r="D137" s="354" t="s">
        <v>1817</v>
      </c>
      <c r="E137" s="354" t="s">
        <v>1827</v>
      </c>
      <c r="F137" s="364" t="s">
        <v>1819</v>
      </c>
      <c r="G137" s="288" t="s">
        <v>414</v>
      </c>
      <c r="H137" s="261" t="str">
        <f t="shared" si="29"/>
        <v>常北小学校</v>
      </c>
      <c r="I137" s="317" ph="1"/>
      <c r="J137" s="165" t="s">
        <v>416</v>
      </c>
      <c r="K137" s="166" t="str">
        <f>"城里町"&amp;L137</f>
        <v>城里町上青山410</v>
      </c>
      <c r="L137" s="167" t="s">
        <v>415</v>
      </c>
      <c r="M137" s="165" t="s">
        <v>416</v>
      </c>
      <c r="N137" s="168">
        <v>292882027</v>
      </c>
      <c r="O137" s="168">
        <v>292882154</v>
      </c>
      <c r="P137" s="78"/>
      <c r="Q137" s="534" t="str">
        <f t="shared" si="28"/>
        <v/>
      </c>
      <c r="R137" s="55"/>
      <c r="S137" s="55"/>
      <c r="T137" s="55"/>
      <c r="U137" s="593" t="str">
        <f t="shared" si="31"/>
        <v/>
      </c>
      <c r="V137" s="55"/>
      <c r="W137" s="55"/>
      <c r="X137" s="114"/>
    </row>
    <row r="138" spans="2:24" s="1" customFormat="1" ht="44.25" customHeight="1">
      <c r="B138" s="259">
        <v>136</v>
      </c>
      <c r="C138" s="354">
        <v>9</v>
      </c>
      <c r="D138" s="354" t="s">
        <v>1817</v>
      </c>
      <c r="E138" s="354" t="s">
        <v>1827</v>
      </c>
      <c r="F138" s="364" t="s">
        <v>1819</v>
      </c>
      <c r="G138" s="288" t="s">
        <v>417</v>
      </c>
      <c r="H138" s="261" t="str">
        <f t="shared" si="29"/>
        <v>桂小学校</v>
      </c>
      <c r="I138" s="317" ph="1"/>
      <c r="J138" s="165" t="s">
        <v>419</v>
      </c>
      <c r="K138" s="166" t="str">
        <f>"城里町"&amp;L138</f>
        <v>城里町孫根291</v>
      </c>
      <c r="L138" s="167" t="s">
        <v>418</v>
      </c>
      <c r="M138" s="165" t="s">
        <v>419</v>
      </c>
      <c r="N138" s="168">
        <v>292892655</v>
      </c>
      <c r="O138" s="168">
        <v>292892965</v>
      </c>
      <c r="P138" s="78"/>
      <c r="Q138" s="534" t="str">
        <f t="shared" si="28"/>
        <v/>
      </c>
      <c r="R138" s="55"/>
      <c r="S138" s="55"/>
      <c r="T138" s="55"/>
      <c r="U138" s="593" t="str">
        <f t="shared" si="31"/>
        <v/>
      </c>
      <c r="V138" s="55"/>
      <c r="W138" s="55"/>
      <c r="X138" s="78"/>
    </row>
    <row r="139" spans="2:24" s="1" customFormat="1" ht="44.25" customHeight="1">
      <c r="B139" s="259">
        <v>137</v>
      </c>
      <c r="C139" s="354">
        <v>10</v>
      </c>
      <c r="D139" s="354" t="s">
        <v>1817</v>
      </c>
      <c r="E139" s="354" t="s">
        <v>1827</v>
      </c>
      <c r="F139" s="364" t="s">
        <v>1819</v>
      </c>
      <c r="G139" s="288" t="s">
        <v>420</v>
      </c>
      <c r="H139" s="261" t="str">
        <f t="shared" si="29"/>
        <v>沢山小学校</v>
      </c>
      <c r="I139" s="317" ph="1"/>
      <c r="J139" s="165" t="s">
        <v>422</v>
      </c>
      <c r="K139" s="166" t="str">
        <f>"城里町"&amp;L139</f>
        <v>城里町下阿野沢156</v>
      </c>
      <c r="L139" s="167" t="s">
        <v>421</v>
      </c>
      <c r="M139" s="165" t="s">
        <v>422</v>
      </c>
      <c r="N139" s="168">
        <v>292892004</v>
      </c>
      <c r="O139" s="168">
        <v>292409016</v>
      </c>
      <c r="P139" s="78"/>
      <c r="Q139" s="534" t="str">
        <f t="shared" si="28"/>
        <v/>
      </c>
      <c r="R139" s="55"/>
      <c r="S139" s="55"/>
      <c r="T139" s="55"/>
      <c r="U139" s="593" t="str">
        <f t="shared" si="31"/>
        <v/>
      </c>
      <c r="V139" s="55"/>
      <c r="W139" s="55"/>
      <c r="X139" s="78"/>
    </row>
    <row r="140" spans="2:24" s="1" customFormat="1" ht="44.25" customHeight="1">
      <c r="B140" s="259">
        <v>138</v>
      </c>
      <c r="C140" s="280">
        <v>11</v>
      </c>
      <c r="D140" s="280" t="s">
        <v>1817</v>
      </c>
      <c r="E140" s="280" t="s">
        <v>1827</v>
      </c>
      <c r="F140" s="353" t="s">
        <v>1819</v>
      </c>
      <c r="G140" s="290" t="s">
        <v>423</v>
      </c>
      <c r="H140" s="264" t="str">
        <f t="shared" si="29"/>
        <v>七会小学校</v>
      </c>
      <c r="I140" s="320" ph="1"/>
      <c r="J140" s="175" t="s">
        <v>425</v>
      </c>
      <c r="K140" s="176" t="str">
        <f>"城里町"&amp;L140</f>
        <v>城里町塩子2682</v>
      </c>
      <c r="L140" s="177" t="s">
        <v>424</v>
      </c>
      <c r="M140" s="175" t="s">
        <v>425</v>
      </c>
      <c r="N140" s="362">
        <v>296882620</v>
      </c>
      <c r="O140" s="178">
        <v>296882076</v>
      </c>
      <c r="P140" s="81"/>
      <c r="Q140" s="542" t="str">
        <f t="shared" si="28"/>
        <v/>
      </c>
      <c r="R140" s="57"/>
      <c r="S140" s="57"/>
      <c r="T140" s="57"/>
      <c r="U140" s="596" t="str">
        <f t="shared" si="31"/>
        <v/>
      </c>
      <c r="V140" s="57"/>
      <c r="W140" s="57"/>
      <c r="X140" s="81"/>
    </row>
    <row r="141" spans="2:24" s="1" customFormat="1" ht="44.25" customHeight="1">
      <c r="B141" s="259">
        <v>139</v>
      </c>
      <c r="C141" s="260">
        <v>12</v>
      </c>
      <c r="D141" s="260" t="s">
        <v>1817</v>
      </c>
      <c r="E141" s="260" t="s">
        <v>1825</v>
      </c>
      <c r="F141" s="309" t="s">
        <v>1820</v>
      </c>
      <c r="G141" s="295" t="s">
        <v>1309</v>
      </c>
      <c r="H141" s="270" t="str">
        <f>G141&amp;"中学校"</f>
        <v>明光中学校</v>
      </c>
      <c r="I141" s="329" ph="1"/>
      <c r="J141" s="199" t="s">
        <v>1311</v>
      </c>
      <c r="K141" s="200" t="str">
        <f t="shared" ref="K141:K142" si="32">"茨城町"&amp;L141</f>
        <v>茨城町谷田部510</v>
      </c>
      <c r="L141" s="201" t="s">
        <v>1310</v>
      </c>
      <c r="M141" s="199" t="s">
        <v>1311</v>
      </c>
      <c r="N141" s="203">
        <v>292920154</v>
      </c>
      <c r="O141" s="203">
        <v>292925547</v>
      </c>
      <c r="P141" s="111"/>
      <c r="Q141" s="541" t="str">
        <f t="shared" si="28"/>
        <v/>
      </c>
      <c r="R141" s="60"/>
      <c r="S141" s="60"/>
      <c r="T141" s="60"/>
      <c r="U141" s="595" t="str">
        <f t="shared" si="31"/>
        <v/>
      </c>
      <c r="V141" s="60"/>
      <c r="W141" s="60"/>
      <c r="X141" s="111"/>
    </row>
    <row r="142" spans="2:24" s="1" customFormat="1" ht="44.25" customHeight="1">
      <c r="B142" s="259">
        <v>140</v>
      </c>
      <c r="C142" s="354">
        <v>13</v>
      </c>
      <c r="D142" s="354" t="s">
        <v>1817</v>
      </c>
      <c r="E142" s="354" t="s">
        <v>1825</v>
      </c>
      <c r="F142" s="364" t="s">
        <v>1820</v>
      </c>
      <c r="G142" s="292" t="s">
        <v>408</v>
      </c>
      <c r="H142" s="261" t="str">
        <f t="shared" ref="H142:H146" si="33">G142&amp;"中学校"</f>
        <v>青葉中学校</v>
      </c>
      <c r="I142" s="317" ph="1"/>
      <c r="J142" s="33" t="s">
        <v>1313</v>
      </c>
      <c r="K142" s="166" t="str">
        <f t="shared" si="32"/>
        <v>茨城町奥谷862</v>
      </c>
      <c r="L142" s="182" t="s">
        <v>1312</v>
      </c>
      <c r="M142" s="33" t="s">
        <v>1313</v>
      </c>
      <c r="N142" s="184">
        <v>292920222</v>
      </c>
      <c r="O142" s="184" t="s">
        <v>1751</v>
      </c>
      <c r="P142" s="78"/>
      <c r="Q142" s="534" t="str">
        <f t="shared" si="28"/>
        <v/>
      </c>
      <c r="R142" s="55"/>
      <c r="S142" s="55"/>
      <c r="T142" s="55"/>
      <c r="U142" s="593" t="str">
        <f t="shared" si="31"/>
        <v/>
      </c>
      <c r="V142" s="55"/>
      <c r="W142" s="55"/>
      <c r="X142" s="78"/>
    </row>
    <row r="143" spans="2:24" s="1" customFormat="1" ht="44.25" customHeight="1">
      <c r="B143" s="259">
        <v>141</v>
      </c>
      <c r="C143" s="354">
        <v>14</v>
      </c>
      <c r="D143" s="354" t="s">
        <v>1817</v>
      </c>
      <c r="E143" s="354" t="s">
        <v>1826</v>
      </c>
      <c r="F143" s="364" t="s">
        <v>1820</v>
      </c>
      <c r="G143" s="292" t="s">
        <v>142</v>
      </c>
      <c r="H143" s="261" t="str">
        <f t="shared" si="33"/>
        <v>第一中学校</v>
      </c>
      <c r="I143" s="317" ph="1"/>
      <c r="J143" s="33" t="s">
        <v>97</v>
      </c>
      <c r="K143" s="166" t="str">
        <f>"大洗町"&amp;L143</f>
        <v>大洗町磯浜町5247</v>
      </c>
      <c r="L143" s="182" t="s">
        <v>1314</v>
      </c>
      <c r="M143" s="33" t="s">
        <v>97</v>
      </c>
      <c r="N143" s="184">
        <v>292675288</v>
      </c>
      <c r="O143" s="184">
        <v>292675934</v>
      </c>
      <c r="P143" s="78"/>
      <c r="Q143" s="534" t="str">
        <f t="shared" si="28"/>
        <v/>
      </c>
      <c r="R143" s="55"/>
      <c r="S143" s="55"/>
      <c r="T143" s="55"/>
      <c r="U143" s="593" t="str">
        <f t="shared" si="31"/>
        <v/>
      </c>
      <c r="V143" s="55"/>
      <c r="W143" s="55"/>
      <c r="X143" s="78"/>
    </row>
    <row r="144" spans="2:24" s="1" customFormat="1" ht="44.25" customHeight="1">
      <c r="B144" s="259">
        <v>142</v>
      </c>
      <c r="C144" s="354">
        <v>15</v>
      </c>
      <c r="D144" s="354" t="s">
        <v>1817</v>
      </c>
      <c r="E144" s="354" t="s">
        <v>1826</v>
      </c>
      <c r="F144" s="364" t="s">
        <v>1820</v>
      </c>
      <c r="G144" s="292" t="s">
        <v>309</v>
      </c>
      <c r="H144" s="261" t="str">
        <f t="shared" si="33"/>
        <v>南中学校</v>
      </c>
      <c r="I144" s="317" ph="1"/>
      <c r="J144" s="33" t="s">
        <v>412</v>
      </c>
      <c r="K144" s="166" t="str">
        <f>"大洗町"&amp;L144</f>
        <v>大洗町大貫町1212-14</v>
      </c>
      <c r="L144" s="182" t="s">
        <v>1315</v>
      </c>
      <c r="M144" s="33" t="s">
        <v>412</v>
      </c>
      <c r="N144" s="184">
        <v>292672942</v>
      </c>
      <c r="O144" s="184">
        <v>292672972</v>
      </c>
      <c r="P144" s="78"/>
      <c r="Q144" s="534" t="str">
        <f t="shared" si="28"/>
        <v/>
      </c>
      <c r="R144" s="55"/>
      <c r="S144" s="55"/>
      <c r="T144" s="55"/>
      <c r="U144" s="593" t="str">
        <f t="shared" si="31"/>
        <v/>
      </c>
      <c r="V144" s="55"/>
      <c r="W144" s="55"/>
      <c r="X144" s="78"/>
    </row>
    <row r="145" spans="2:24" s="1" customFormat="1" ht="44.25" customHeight="1">
      <c r="B145" s="259">
        <v>143</v>
      </c>
      <c r="C145" s="354">
        <v>16</v>
      </c>
      <c r="D145" s="354" t="s">
        <v>1817</v>
      </c>
      <c r="E145" s="354" t="s">
        <v>1827</v>
      </c>
      <c r="F145" s="364" t="s">
        <v>1820</v>
      </c>
      <c r="G145" s="292" t="s">
        <v>99</v>
      </c>
      <c r="H145" s="261" t="str">
        <f t="shared" si="33"/>
        <v>常北中学校</v>
      </c>
      <c r="I145" s="317" ph="1"/>
      <c r="J145" s="33" t="s">
        <v>1317</v>
      </c>
      <c r="K145" s="166" t="str">
        <f>"城里町"&amp;L145</f>
        <v>城里町下青山10</v>
      </c>
      <c r="L145" s="182" t="s">
        <v>1316</v>
      </c>
      <c r="M145" s="33" t="s">
        <v>1317</v>
      </c>
      <c r="N145" s="184">
        <v>292882025</v>
      </c>
      <c r="O145" s="184">
        <v>292882042</v>
      </c>
      <c r="P145" s="78"/>
      <c r="Q145" s="534" t="str">
        <f t="shared" si="28"/>
        <v/>
      </c>
      <c r="R145" s="55"/>
      <c r="S145" s="55"/>
      <c r="T145" s="55"/>
      <c r="U145" s="593" t="str">
        <f t="shared" si="31"/>
        <v/>
      </c>
      <c r="V145" s="55"/>
      <c r="W145" s="55"/>
      <c r="X145" s="78"/>
    </row>
    <row r="146" spans="2:24" s="1" customFormat="1" ht="44.25" customHeight="1">
      <c r="B146" s="259">
        <v>144</v>
      </c>
      <c r="C146" s="370">
        <v>17</v>
      </c>
      <c r="D146" s="370" t="s">
        <v>1817</v>
      </c>
      <c r="E146" s="370" t="s">
        <v>1827</v>
      </c>
      <c r="F146" s="370" t="s">
        <v>1820</v>
      </c>
      <c r="G146" s="294" t="s">
        <v>1318</v>
      </c>
      <c r="H146" s="262" t="str">
        <f t="shared" si="33"/>
        <v>桂中学校</v>
      </c>
      <c r="I146" s="324" ph="1"/>
      <c r="J146" s="49" t="s">
        <v>1320</v>
      </c>
      <c r="K146" s="170" t="str">
        <f>"城里町"&amp;L146</f>
        <v>城里町阿波山799</v>
      </c>
      <c r="L146" s="198" t="s">
        <v>1319</v>
      </c>
      <c r="M146" s="49" t="s">
        <v>1320</v>
      </c>
      <c r="N146" s="223">
        <v>292892052</v>
      </c>
      <c r="O146" s="223">
        <v>292894650</v>
      </c>
      <c r="P146" s="79"/>
      <c r="Q146" s="535" t="str">
        <f t="shared" si="28"/>
        <v/>
      </c>
      <c r="R146" s="59"/>
      <c r="S146" s="59"/>
      <c r="T146" s="59"/>
      <c r="U146" s="596" t="str">
        <f t="shared" si="31"/>
        <v/>
      </c>
      <c r="V146" s="59"/>
      <c r="W146" s="59"/>
      <c r="X146" s="79"/>
    </row>
    <row r="147" spans="2:24" s="1" customFormat="1" ht="44.25" customHeight="1">
      <c r="B147" s="280">
        <v>145</v>
      </c>
      <c r="C147" s="352">
        <v>1</v>
      </c>
      <c r="D147" s="352" t="s">
        <v>1817</v>
      </c>
      <c r="E147" s="352" t="s">
        <v>1828</v>
      </c>
      <c r="F147" s="594" t="s">
        <v>1819</v>
      </c>
      <c r="G147" s="296" t="s">
        <v>426</v>
      </c>
      <c r="H147" s="270" t="str">
        <f>G147&amp;"小学校"</f>
        <v>白方小学校</v>
      </c>
      <c r="I147" s="329" ph="1"/>
      <c r="J147" s="205" t="s">
        <v>427</v>
      </c>
      <c r="K147" s="200" t="str">
        <f>"東海村"&amp;L147</f>
        <v>東海村白方2009</v>
      </c>
      <c r="L147" s="206" t="s">
        <v>1635</v>
      </c>
      <c r="M147" s="205" t="s">
        <v>427</v>
      </c>
      <c r="N147" s="207">
        <v>292822680</v>
      </c>
      <c r="O147" s="207">
        <v>292834029</v>
      </c>
      <c r="P147" s="111"/>
      <c r="Q147" s="541" t="str">
        <f t="shared" ref="Q147:Q154" si="34">IF(P147="","","s"&amp;$P147)</f>
        <v/>
      </c>
      <c r="R147" s="60"/>
      <c r="S147" s="60"/>
      <c r="T147" s="60"/>
      <c r="U147" s="595" t="str">
        <f t="shared" si="31"/>
        <v/>
      </c>
      <c r="V147" s="60"/>
      <c r="W147" s="60"/>
      <c r="X147" s="111"/>
    </row>
    <row r="148" spans="2:24" s="1" customFormat="1" ht="44.25" customHeight="1">
      <c r="B148" s="259">
        <v>146</v>
      </c>
      <c r="C148" s="354">
        <v>2</v>
      </c>
      <c r="D148" s="354" t="s">
        <v>1817</v>
      </c>
      <c r="E148" s="354" t="s">
        <v>1828</v>
      </c>
      <c r="F148" s="364" t="s">
        <v>1819</v>
      </c>
      <c r="G148" s="288" t="s">
        <v>428</v>
      </c>
      <c r="H148" s="261" t="str">
        <f t="shared" ref="H148:H152" si="35">G148&amp;"小学校"</f>
        <v>照沼小学校</v>
      </c>
      <c r="I148" s="317" ph="1"/>
      <c r="J148" s="165" t="s">
        <v>429</v>
      </c>
      <c r="K148" s="166" t="str">
        <f t="shared" ref="K148:K154" si="36">"東海村"&amp;L148</f>
        <v>東海村照沼905-2</v>
      </c>
      <c r="L148" s="167" t="s">
        <v>1636</v>
      </c>
      <c r="M148" s="165" t="s">
        <v>429</v>
      </c>
      <c r="N148" s="168">
        <v>292822024</v>
      </c>
      <c r="O148" s="168">
        <v>292834037</v>
      </c>
      <c r="P148" s="78"/>
      <c r="Q148" s="534" t="str">
        <f t="shared" si="34"/>
        <v/>
      </c>
      <c r="R148" s="55"/>
      <c r="S148" s="55"/>
      <c r="T148" s="55"/>
      <c r="U148" s="593" t="str">
        <f t="shared" si="31"/>
        <v/>
      </c>
      <c r="V148" s="55"/>
      <c r="W148" s="55"/>
      <c r="X148" s="114"/>
    </row>
    <row r="149" spans="2:24" s="1" customFormat="1" ht="44.25" customHeight="1">
      <c r="B149" s="259">
        <v>147</v>
      </c>
      <c r="C149" s="354">
        <v>3</v>
      </c>
      <c r="D149" s="354" t="s">
        <v>1817</v>
      </c>
      <c r="E149" s="354" t="s">
        <v>1828</v>
      </c>
      <c r="F149" s="364" t="s">
        <v>1819</v>
      </c>
      <c r="G149" s="288" t="s">
        <v>430</v>
      </c>
      <c r="H149" s="261" t="str">
        <f t="shared" si="35"/>
        <v>中丸小学校</v>
      </c>
      <c r="I149" s="317" ph="1"/>
      <c r="J149" s="165" t="s">
        <v>0</v>
      </c>
      <c r="K149" s="166" t="str">
        <f t="shared" si="36"/>
        <v>東海村村松2124-8</v>
      </c>
      <c r="L149" s="167" t="s">
        <v>1637</v>
      </c>
      <c r="M149" s="165" t="s">
        <v>0</v>
      </c>
      <c r="N149" s="168">
        <v>292822767</v>
      </c>
      <c r="O149" s="168">
        <v>292834039</v>
      </c>
      <c r="P149" s="78"/>
      <c r="Q149" s="534" t="str">
        <f t="shared" si="34"/>
        <v/>
      </c>
      <c r="R149" s="55"/>
      <c r="S149" s="55"/>
      <c r="T149" s="55"/>
      <c r="U149" s="593" t="str">
        <f t="shared" si="31"/>
        <v/>
      </c>
      <c r="V149" s="55"/>
      <c r="W149" s="55"/>
      <c r="X149" s="78"/>
    </row>
    <row r="150" spans="2:24" s="1" customFormat="1" ht="44.25" customHeight="1">
      <c r="B150" s="259">
        <v>148</v>
      </c>
      <c r="C150" s="354">
        <v>4</v>
      </c>
      <c r="D150" s="354" t="s">
        <v>1817</v>
      </c>
      <c r="E150" s="354" t="s">
        <v>1828</v>
      </c>
      <c r="F150" s="364" t="s">
        <v>1819</v>
      </c>
      <c r="G150" s="288" t="s">
        <v>105</v>
      </c>
      <c r="H150" s="261" t="str">
        <f t="shared" si="35"/>
        <v>石神小学校</v>
      </c>
      <c r="I150" s="317" ph="1"/>
      <c r="J150" s="165" t="s">
        <v>106</v>
      </c>
      <c r="K150" s="166" t="str">
        <f t="shared" si="36"/>
        <v>東海村石神外宿1055</v>
      </c>
      <c r="L150" s="167" t="s">
        <v>431</v>
      </c>
      <c r="M150" s="165" t="s">
        <v>106</v>
      </c>
      <c r="N150" s="168">
        <v>292822005</v>
      </c>
      <c r="O150" s="168">
        <v>292834042</v>
      </c>
      <c r="P150" s="78"/>
      <c r="Q150" s="534" t="str">
        <f t="shared" si="34"/>
        <v/>
      </c>
      <c r="R150" s="55"/>
      <c r="S150" s="55"/>
      <c r="T150" s="55"/>
      <c r="U150" s="593" t="str">
        <f t="shared" si="31"/>
        <v/>
      </c>
      <c r="V150" s="55"/>
      <c r="W150" s="55"/>
      <c r="X150" s="78"/>
    </row>
    <row r="151" spans="2:24" s="1" customFormat="1" ht="44.25" customHeight="1">
      <c r="B151" s="259">
        <v>149</v>
      </c>
      <c r="C151" s="354">
        <v>5</v>
      </c>
      <c r="D151" s="354" t="s">
        <v>1817</v>
      </c>
      <c r="E151" s="354" t="s">
        <v>1828</v>
      </c>
      <c r="F151" s="364" t="s">
        <v>1819</v>
      </c>
      <c r="G151" s="288" t="s">
        <v>102</v>
      </c>
      <c r="H151" s="261" t="str">
        <f t="shared" si="35"/>
        <v>舟石川小学校</v>
      </c>
      <c r="I151" s="317" ph="1"/>
      <c r="J151" s="165" t="s">
        <v>103</v>
      </c>
      <c r="K151" s="166" t="str">
        <f t="shared" si="36"/>
        <v>東海村舟石川690-1</v>
      </c>
      <c r="L151" s="167" t="s">
        <v>432</v>
      </c>
      <c r="M151" s="165" t="s">
        <v>103</v>
      </c>
      <c r="N151" s="168">
        <v>292829238</v>
      </c>
      <c r="O151" s="168">
        <v>292834067</v>
      </c>
      <c r="P151" s="78"/>
      <c r="Q151" s="534" t="str">
        <f t="shared" si="34"/>
        <v/>
      </c>
      <c r="R151" s="55"/>
      <c r="S151" s="55"/>
      <c r="T151" s="55"/>
      <c r="U151" s="593" t="str">
        <f t="shared" si="31"/>
        <v/>
      </c>
      <c r="V151" s="55"/>
      <c r="W151" s="55"/>
      <c r="X151" s="78"/>
    </row>
    <row r="152" spans="2:24" s="1" customFormat="1" ht="44.25" customHeight="1">
      <c r="B152" s="259">
        <v>150</v>
      </c>
      <c r="C152" s="280">
        <v>6</v>
      </c>
      <c r="D152" s="280" t="s">
        <v>1817</v>
      </c>
      <c r="E152" s="280" t="s">
        <v>1828</v>
      </c>
      <c r="F152" s="353" t="s">
        <v>1819</v>
      </c>
      <c r="G152" s="290" t="s">
        <v>104</v>
      </c>
      <c r="H152" s="264" t="str">
        <f t="shared" si="35"/>
        <v>村松小学校</v>
      </c>
      <c r="I152" s="320" ph="1"/>
      <c r="J152" s="175" t="s">
        <v>0</v>
      </c>
      <c r="K152" s="176" t="str">
        <f t="shared" si="36"/>
        <v>東海村村松1443-2</v>
      </c>
      <c r="L152" s="177" t="s">
        <v>1638</v>
      </c>
      <c r="M152" s="175" t="s">
        <v>0</v>
      </c>
      <c r="N152" s="178">
        <v>292824885</v>
      </c>
      <c r="O152" s="178">
        <v>292834069</v>
      </c>
      <c r="P152" s="81"/>
      <c r="Q152" s="542" t="str">
        <f t="shared" si="34"/>
        <v/>
      </c>
      <c r="R152" s="57"/>
      <c r="S152" s="57"/>
      <c r="T152" s="57"/>
      <c r="U152" s="596" t="str">
        <f t="shared" si="31"/>
        <v/>
      </c>
      <c r="V152" s="57"/>
      <c r="W152" s="57"/>
      <c r="X152" s="81"/>
    </row>
    <row r="153" spans="2:24" s="1" customFormat="1" ht="44.25" customHeight="1">
      <c r="B153" s="259">
        <v>151</v>
      </c>
      <c r="C153" s="278">
        <v>7</v>
      </c>
      <c r="D153" s="278" t="s">
        <v>1817</v>
      </c>
      <c r="E153" s="278" t="s">
        <v>1828</v>
      </c>
      <c r="F153" s="400" t="s">
        <v>1820</v>
      </c>
      <c r="G153" s="298" t="s">
        <v>1321</v>
      </c>
      <c r="H153" s="272" t="str">
        <f>G153&amp;"中学校"</f>
        <v>東海中学校</v>
      </c>
      <c r="I153" s="328" ph="1"/>
      <c r="J153" s="212" t="s">
        <v>103</v>
      </c>
      <c r="K153" s="44" t="str">
        <f t="shared" si="36"/>
        <v>東海村舟石川825-12</v>
      </c>
      <c r="L153" s="401" t="s">
        <v>1652</v>
      </c>
      <c r="M153" s="212" t="s">
        <v>103</v>
      </c>
      <c r="N153" s="361">
        <v>292821625</v>
      </c>
      <c r="O153" s="361">
        <v>292871902</v>
      </c>
      <c r="P153" s="118"/>
      <c r="Q153" s="550" t="str">
        <f t="shared" si="34"/>
        <v/>
      </c>
      <c r="R153" s="66"/>
      <c r="S153" s="66"/>
      <c r="T153" s="66"/>
      <c r="U153" s="595" t="str">
        <f t="shared" si="31"/>
        <v/>
      </c>
      <c r="V153" s="66"/>
      <c r="W153" s="66"/>
      <c r="X153" s="402"/>
    </row>
    <row r="154" spans="2:24" s="1" customFormat="1" ht="44.25" customHeight="1">
      <c r="B154" s="259">
        <v>152</v>
      </c>
      <c r="C154" s="370">
        <v>8</v>
      </c>
      <c r="D154" s="370" t="s">
        <v>1817</v>
      </c>
      <c r="E154" s="370" t="s">
        <v>1828</v>
      </c>
      <c r="F154" s="370" t="s">
        <v>1820</v>
      </c>
      <c r="G154" s="294" t="s">
        <v>1322</v>
      </c>
      <c r="H154" s="262" t="str">
        <f>G154&amp;"中学校"</f>
        <v>東海南中学校</v>
      </c>
      <c r="I154" s="324" ph="1"/>
      <c r="J154" s="49" t="s">
        <v>1323</v>
      </c>
      <c r="K154" s="170" t="str">
        <f t="shared" si="36"/>
        <v>東海村船場784-7</v>
      </c>
      <c r="L154" s="198" t="s">
        <v>1653</v>
      </c>
      <c r="M154" s="49" t="s">
        <v>1323</v>
      </c>
      <c r="N154" s="223">
        <v>292827821</v>
      </c>
      <c r="O154" s="223">
        <v>292871903</v>
      </c>
      <c r="P154" s="79"/>
      <c r="Q154" s="535" t="str">
        <f t="shared" si="34"/>
        <v/>
      </c>
      <c r="R154" s="59"/>
      <c r="S154" s="59"/>
      <c r="T154" s="59"/>
      <c r="U154" s="596" t="str">
        <f t="shared" si="31"/>
        <v/>
      </c>
      <c r="V154" s="59"/>
      <c r="W154" s="59"/>
      <c r="X154" s="119"/>
    </row>
    <row r="155" spans="2:24" s="1" customFormat="1" ht="44.25" customHeight="1">
      <c r="B155" s="259">
        <v>153</v>
      </c>
      <c r="C155" s="260">
        <v>1</v>
      </c>
      <c r="D155" s="260" t="s">
        <v>1817</v>
      </c>
      <c r="E155" s="260" t="s">
        <v>1829</v>
      </c>
      <c r="F155" s="309" t="s">
        <v>1819</v>
      </c>
      <c r="G155" s="287" t="s">
        <v>433</v>
      </c>
      <c r="H155" s="220" t="str">
        <f>G155&amp;"小学校"</f>
        <v>生瀬小学校</v>
      </c>
      <c r="I155" s="323" ph="1"/>
      <c r="J155" s="161" t="s">
        <v>435</v>
      </c>
      <c r="K155" s="162" t="str">
        <f>"大子町"&amp;L155</f>
        <v>大子町高柴1974</v>
      </c>
      <c r="L155" s="163" t="s">
        <v>434</v>
      </c>
      <c r="M155" s="161" t="s">
        <v>435</v>
      </c>
      <c r="N155" s="193">
        <v>295760004</v>
      </c>
      <c r="O155" s="193">
        <v>295760542</v>
      </c>
      <c r="P155" s="77"/>
      <c r="Q155" s="536" t="str">
        <f t="shared" ref="Q155:Q164" si="37">IF(P155="","","s"&amp;$P155)</f>
        <v/>
      </c>
      <c r="R155" s="54"/>
      <c r="S155" s="54"/>
      <c r="T155" s="54"/>
      <c r="U155" s="595" t="str">
        <f t="shared" si="31"/>
        <v/>
      </c>
      <c r="V155" s="54"/>
      <c r="W155" s="54"/>
      <c r="X155" s="113"/>
    </row>
    <row r="156" spans="2:24" s="1" customFormat="1" ht="44.25" customHeight="1">
      <c r="B156" s="259">
        <v>154</v>
      </c>
      <c r="C156" s="354">
        <v>2</v>
      </c>
      <c r="D156" s="354" t="s">
        <v>1817</v>
      </c>
      <c r="E156" s="354" t="s">
        <v>1829</v>
      </c>
      <c r="F156" s="364" t="s">
        <v>1819</v>
      </c>
      <c r="G156" s="288" t="s">
        <v>436</v>
      </c>
      <c r="H156" s="261" t="str">
        <f t="shared" ref="H156:H160" si="38">G156&amp;"小学校"</f>
        <v>依上小学校</v>
      </c>
      <c r="I156" s="317" ph="1"/>
      <c r="J156" s="165" t="s">
        <v>438</v>
      </c>
      <c r="K156" s="166" t="str">
        <f t="shared" ref="K156:K164" si="39">"大子町"&amp;L156</f>
        <v>大子町下金沢217-1</v>
      </c>
      <c r="L156" s="167" t="s">
        <v>437</v>
      </c>
      <c r="M156" s="165" t="s">
        <v>438</v>
      </c>
      <c r="N156" s="194">
        <v>295728549</v>
      </c>
      <c r="O156" s="194">
        <v>295792933</v>
      </c>
      <c r="P156" s="78"/>
      <c r="Q156" s="534" t="str">
        <f t="shared" si="37"/>
        <v/>
      </c>
      <c r="R156" s="55"/>
      <c r="S156" s="55"/>
      <c r="T156" s="55"/>
      <c r="U156" s="593" t="str">
        <f t="shared" si="31"/>
        <v/>
      </c>
      <c r="V156" s="55"/>
      <c r="W156" s="55"/>
      <c r="X156" s="78"/>
    </row>
    <row r="157" spans="2:24" s="1" customFormat="1" ht="44.25" customHeight="1">
      <c r="B157" s="259">
        <v>155</v>
      </c>
      <c r="C157" s="354">
        <v>3</v>
      </c>
      <c r="D157" s="354" t="s">
        <v>1817</v>
      </c>
      <c r="E157" s="354" t="s">
        <v>1829</v>
      </c>
      <c r="F157" s="364" t="s">
        <v>1819</v>
      </c>
      <c r="G157" s="288" t="s">
        <v>108</v>
      </c>
      <c r="H157" s="261" t="str">
        <f t="shared" si="38"/>
        <v>だいご小学校</v>
      </c>
      <c r="I157" s="317" ph="1"/>
      <c r="J157" s="165" t="s">
        <v>109</v>
      </c>
      <c r="K157" s="166" t="str">
        <f t="shared" si="39"/>
        <v>大子町大子460</v>
      </c>
      <c r="L157" s="167" t="s">
        <v>439</v>
      </c>
      <c r="M157" s="165" t="s">
        <v>109</v>
      </c>
      <c r="N157" s="194">
        <v>295720044</v>
      </c>
      <c r="O157" s="194">
        <v>295720159</v>
      </c>
      <c r="P157" s="78"/>
      <c r="Q157" s="534" t="str">
        <f t="shared" si="37"/>
        <v/>
      </c>
      <c r="R157" s="55"/>
      <c r="S157" s="55"/>
      <c r="T157" s="55"/>
      <c r="U157" s="593" t="str">
        <f t="shared" si="31"/>
        <v/>
      </c>
      <c r="V157" s="55"/>
      <c r="W157" s="55"/>
      <c r="X157" s="78"/>
    </row>
    <row r="158" spans="2:24" s="1" customFormat="1" ht="44.25" customHeight="1">
      <c r="B158" s="259">
        <v>156</v>
      </c>
      <c r="C158" s="354">
        <v>4</v>
      </c>
      <c r="D158" s="354" t="s">
        <v>1817</v>
      </c>
      <c r="E158" s="354" t="s">
        <v>1829</v>
      </c>
      <c r="F158" s="364" t="s">
        <v>1819</v>
      </c>
      <c r="G158" s="288" t="s">
        <v>440</v>
      </c>
      <c r="H158" s="261" t="str">
        <f t="shared" si="38"/>
        <v>袋田小学校</v>
      </c>
      <c r="I158" s="317" ph="1"/>
      <c r="J158" s="165" t="s">
        <v>442</v>
      </c>
      <c r="K158" s="166" t="str">
        <f t="shared" si="39"/>
        <v>大子町袋田1457-1</v>
      </c>
      <c r="L158" s="167" t="s">
        <v>441</v>
      </c>
      <c r="M158" s="165" t="s">
        <v>442</v>
      </c>
      <c r="N158" s="194">
        <v>295723218</v>
      </c>
      <c r="O158" s="194">
        <v>295790521</v>
      </c>
      <c r="P158" s="78"/>
      <c r="Q158" s="534" t="str">
        <f t="shared" si="37"/>
        <v/>
      </c>
      <c r="R158" s="55"/>
      <c r="S158" s="55"/>
      <c r="T158" s="55"/>
      <c r="U158" s="593" t="str">
        <f t="shared" si="31"/>
        <v/>
      </c>
      <c r="V158" s="55"/>
      <c r="W158" s="55"/>
      <c r="X158" s="78"/>
    </row>
    <row r="159" spans="2:24" s="1" customFormat="1" ht="44.25" customHeight="1">
      <c r="B159" s="259">
        <v>157</v>
      </c>
      <c r="C159" s="354">
        <v>5</v>
      </c>
      <c r="D159" s="354" t="s">
        <v>1817</v>
      </c>
      <c r="E159" s="354" t="s">
        <v>1829</v>
      </c>
      <c r="F159" s="364" t="s">
        <v>1819</v>
      </c>
      <c r="G159" s="288" t="s">
        <v>443</v>
      </c>
      <c r="H159" s="261" t="str">
        <f t="shared" si="38"/>
        <v>上小川小学校</v>
      </c>
      <c r="I159" s="317" ph="1"/>
      <c r="J159" s="165" t="s">
        <v>445</v>
      </c>
      <c r="K159" s="166" t="str">
        <f t="shared" si="39"/>
        <v>大子町頃藤5017-2</v>
      </c>
      <c r="L159" s="167" t="s">
        <v>444</v>
      </c>
      <c r="M159" s="165" t="s">
        <v>445</v>
      </c>
      <c r="N159" s="194">
        <v>295740029</v>
      </c>
      <c r="O159" s="194">
        <v>295793655</v>
      </c>
      <c r="P159" s="78"/>
      <c r="Q159" s="534" t="str">
        <f t="shared" si="37"/>
        <v/>
      </c>
      <c r="R159" s="55"/>
      <c r="S159" s="55"/>
      <c r="T159" s="55"/>
      <c r="U159" s="593" t="str">
        <f t="shared" si="31"/>
        <v/>
      </c>
      <c r="V159" s="55"/>
      <c r="W159" s="55"/>
      <c r="X159" s="78"/>
    </row>
    <row r="160" spans="2:24" s="1" customFormat="1" ht="44.25" customHeight="1">
      <c r="B160" s="259">
        <v>158</v>
      </c>
      <c r="C160" s="280">
        <v>6</v>
      </c>
      <c r="D160" s="280" t="s">
        <v>1817</v>
      </c>
      <c r="E160" s="280" t="s">
        <v>1829</v>
      </c>
      <c r="F160" s="353" t="s">
        <v>1819</v>
      </c>
      <c r="G160" s="290" t="s">
        <v>446</v>
      </c>
      <c r="H160" s="264" t="str">
        <f t="shared" si="38"/>
        <v>さはら小学校</v>
      </c>
      <c r="I160" s="320" ph="1"/>
      <c r="J160" s="175" t="s">
        <v>448</v>
      </c>
      <c r="K160" s="176" t="str">
        <f t="shared" si="39"/>
        <v>大子町左貫1990-3</v>
      </c>
      <c r="L160" s="177" t="s">
        <v>447</v>
      </c>
      <c r="M160" s="175" t="s">
        <v>448</v>
      </c>
      <c r="N160" s="362">
        <v>295780009</v>
      </c>
      <c r="O160" s="362">
        <v>295780161</v>
      </c>
      <c r="P160" s="81"/>
      <c r="Q160" s="542" t="str">
        <f t="shared" si="37"/>
        <v/>
      </c>
      <c r="R160" s="57"/>
      <c r="S160" s="57"/>
      <c r="T160" s="57"/>
      <c r="U160" s="596" t="str">
        <f t="shared" si="31"/>
        <v/>
      </c>
      <c r="V160" s="57"/>
      <c r="W160" s="57"/>
      <c r="X160" s="112"/>
    </row>
    <row r="161" spans="2:24" s="1" customFormat="1" ht="44.25" customHeight="1">
      <c r="B161" s="259">
        <v>159</v>
      </c>
      <c r="C161" s="260">
        <v>7</v>
      </c>
      <c r="D161" s="260" t="s">
        <v>1817</v>
      </c>
      <c r="E161" s="260" t="s">
        <v>1829</v>
      </c>
      <c r="F161" s="309" t="s">
        <v>1820</v>
      </c>
      <c r="G161" s="295" t="s">
        <v>107</v>
      </c>
      <c r="H161" s="270" t="str">
        <f>G161&amp;"中学校"</f>
        <v>大子中学校</v>
      </c>
      <c r="I161" s="329" ph="1"/>
      <c r="J161" s="199" t="s">
        <v>1325</v>
      </c>
      <c r="K161" s="200" t="str">
        <f>"大子町"&amp;L161</f>
        <v>大子町池田1648</v>
      </c>
      <c r="L161" s="201" t="s">
        <v>1324</v>
      </c>
      <c r="M161" s="199" t="s">
        <v>1325</v>
      </c>
      <c r="N161" s="358">
        <v>295720158</v>
      </c>
      <c r="O161" s="358">
        <v>295720461</v>
      </c>
      <c r="P161" s="111"/>
      <c r="Q161" s="541" t="str">
        <f t="shared" si="37"/>
        <v/>
      </c>
      <c r="R161" s="60"/>
      <c r="S161" s="60"/>
      <c r="T161" s="60"/>
      <c r="U161" s="595" t="str">
        <f t="shared" si="31"/>
        <v/>
      </c>
      <c r="V161" s="60"/>
      <c r="W161" s="60"/>
      <c r="X161" s="115"/>
    </row>
    <row r="162" spans="2:24" s="1" customFormat="1" ht="44.25" customHeight="1">
      <c r="B162" s="259">
        <v>160</v>
      </c>
      <c r="C162" s="354">
        <v>8</v>
      </c>
      <c r="D162" s="354" t="s">
        <v>1817</v>
      </c>
      <c r="E162" s="354" t="s">
        <v>1829</v>
      </c>
      <c r="F162" s="364" t="s">
        <v>1820</v>
      </c>
      <c r="G162" s="292" t="s">
        <v>433</v>
      </c>
      <c r="H162" s="261" t="str">
        <f t="shared" ref="H162:H164" si="40">G162&amp;"中学校"</f>
        <v>生瀬中学校</v>
      </c>
      <c r="I162" s="317" ph="1"/>
      <c r="J162" s="33" t="s">
        <v>1327</v>
      </c>
      <c r="K162" s="166" t="str">
        <f t="shared" si="39"/>
        <v>大子町内大野2963-1</v>
      </c>
      <c r="L162" s="182" t="s">
        <v>1326</v>
      </c>
      <c r="M162" s="33" t="s">
        <v>1327</v>
      </c>
      <c r="N162" s="36">
        <v>295760006</v>
      </c>
      <c r="O162" s="36">
        <v>295794655</v>
      </c>
      <c r="P162" s="78"/>
      <c r="Q162" s="534" t="str">
        <f t="shared" si="37"/>
        <v/>
      </c>
      <c r="R162" s="55"/>
      <c r="S162" s="55"/>
      <c r="T162" s="55"/>
      <c r="U162" s="593" t="str">
        <f t="shared" si="31"/>
        <v/>
      </c>
      <c r="V162" s="55"/>
      <c r="W162" s="55"/>
      <c r="X162" s="78"/>
    </row>
    <row r="163" spans="2:24" s="1" customFormat="1" ht="44.25" customHeight="1">
      <c r="B163" s="259">
        <v>161</v>
      </c>
      <c r="C163" s="354">
        <v>9</v>
      </c>
      <c r="D163" s="354" t="s">
        <v>1817</v>
      </c>
      <c r="E163" s="354" t="s">
        <v>1829</v>
      </c>
      <c r="F163" s="364" t="s">
        <v>1820</v>
      </c>
      <c r="G163" s="292" t="s">
        <v>1328</v>
      </c>
      <c r="H163" s="261" t="str">
        <f t="shared" si="40"/>
        <v>大子西中学校</v>
      </c>
      <c r="I163" s="317" ph="1"/>
      <c r="J163" s="33" t="s">
        <v>1330</v>
      </c>
      <c r="K163" s="166" t="str">
        <f t="shared" si="39"/>
        <v>大子町芦野倉733</v>
      </c>
      <c r="L163" s="182" t="s">
        <v>1329</v>
      </c>
      <c r="M163" s="33" t="s">
        <v>1330</v>
      </c>
      <c r="N163" s="36">
        <v>295729035</v>
      </c>
      <c r="O163" s="36">
        <v>295729036</v>
      </c>
      <c r="P163" s="78"/>
      <c r="Q163" s="534" t="str">
        <f t="shared" si="37"/>
        <v/>
      </c>
      <c r="R163" s="55"/>
      <c r="S163" s="55"/>
      <c r="T163" s="55"/>
      <c r="U163" s="593" t="str">
        <f t="shared" si="31"/>
        <v/>
      </c>
      <c r="V163" s="55"/>
      <c r="W163" s="55"/>
      <c r="X163" s="78"/>
    </row>
    <row r="164" spans="2:24" s="1" customFormat="1" ht="44.25" customHeight="1">
      <c r="B164" s="259">
        <v>162</v>
      </c>
      <c r="C164" s="370">
        <v>10</v>
      </c>
      <c r="D164" s="370" t="s">
        <v>1817</v>
      </c>
      <c r="E164" s="370" t="s">
        <v>1829</v>
      </c>
      <c r="F164" s="370" t="s">
        <v>1820</v>
      </c>
      <c r="G164" s="294" t="s">
        <v>309</v>
      </c>
      <c r="H164" s="262" t="str">
        <f t="shared" si="40"/>
        <v>南中学校</v>
      </c>
      <c r="I164" s="324" ph="1"/>
      <c r="J164" s="49" t="s">
        <v>445</v>
      </c>
      <c r="K164" s="170" t="str">
        <f t="shared" si="39"/>
        <v>大子町頃藤3708</v>
      </c>
      <c r="L164" s="198" t="s">
        <v>1752</v>
      </c>
      <c r="M164" s="49" t="s">
        <v>445</v>
      </c>
      <c r="N164" s="52">
        <v>295740024</v>
      </c>
      <c r="O164" s="52">
        <v>295741369</v>
      </c>
      <c r="P164" s="79"/>
      <c r="Q164" s="535" t="str">
        <f t="shared" si="37"/>
        <v/>
      </c>
      <c r="R164" s="59"/>
      <c r="S164" s="59"/>
      <c r="T164" s="59"/>
      <c r="U164" s="596" t="str">
        <f t="shared" si="31"/>
        <v/>
      </c>
      <c r="V164" s="59"/>
      <c r="W164" s="59"/>
      <c r="X164" s="79"/>
    </row>
    <row r="165" spans="2:24" s="1" customFormat="1" ht="44.25" customHeight="1">
      <c r="B165" s="259">
        <v>163</v>
      </c>
      <c r="C165" s="260">
        <v>1</v>
      </c>
      <c r="D165" s="260" t="s">
        <v>1830</v>
      </c>
      <c r="E165" s="260" t="s">
        <v>1831</v>
      </c>
      <c r="F165" s="309" t="s">
        <v>1819</v>
      </c>
      <c r="G165" s="295" t="s">
        <v>449</v>
      </c>
      <c r="H165" s="270" t="str">
        <f>G165&amp;"小学校"</f>
        <v>助川小学校</v>
      </c>
      <c r="I165" s="329" ph="1"/>
      <c r="J165" s="205" t="s">
        <v>451</v>
      </c>
      <c r="K165" s="200" t="str">
        <f>"日立市"&amp;L165</f>
        <v>日立市助川町2-15-1</v>
      </c>
      <c r="L165" s="206" t="s">
        <v>450</v>
      </c>
      <c r="M165" s="205" t="s">
        <v>451</v>
      </c>
      <c r="N165" s="211">
        <v>294221152</v>
      </c>
      <c r="O165" s="211">
        <v>294221258</v>
      </c>
      <c r="P165" s="120"/>
      <c r="Q165" s="551" t="str">
        <f t="shared" ref="Q165:Q183" si="41">IF(P165="","","s"&amp;$P165)</f>
        <v/>
      </c>
      <c r="R165" s="68"/>
      <c r="S165" s="68"/>
      <c r="T165" s="68"/>
      <c r="U165" s="595" t="str">
        <f t="shared" si="31"/>
        <v/>
      </c>
      <c r="V165" s="68"/>
      <c r="W165" s="68"/>
      <c r="X165" s="120"/>
    </row>
    <row r="166" spans="2:24" s="1" customFormat="1" ht="44.25" customHeight="1">
      <c r="B166" s="259">
        <v>164</v>
      </c>
      <c r="C166" s="354">
        <v>2</v>
      </c>
      <c r="D166" s="354" t="s">
        <v>1830</v>
      </c>
      <c r="E166" s="354" t="s">
        <v>1831</v>
      </c>
      <c r="F166" s="364" t="s">
        <v>1819</v>
      </c>
      <c r="G166" s="292" t="s">
        <v>129</v>
      </c>
      <c r="H166" s="261" t="str">
        <f t="shared" ref="H166:H183" si="42">G166&amp;"小学校"</f>
        <v>会瀬小学校</v>
      </c>
      <c r="I166" s="317" ph="1"/>
      <c r="J166" s="165" t="s">
        <v>131</v>
      </c>
      <c r="K166" s="166" t="str">
        <f t="shared" ref="K166:K183" si="43">"日立市"&amp;L166</f>
        <v>日立市会瀬町2-17-10</v>
      </c>
      <c r="L166" s="167" t="s">
        <v>130</v>
      </c>
      <c r="M166" s="165" t="s">
        <v>131</v>
      </c>
      <c r="N166" s="194">
        <v>294356528</v>
      </c>
      <c r="O166" s="194">
        <v>294366310</v>
      </c>
      <c r="P166" s="121"/>
      <c r="Q166" s="552" t="str">
        <f t="shared" si="41"/>
        <v/>
      </c>
      <c r="R166" s="67"/>
      <c r="S166" s="67"/>
      <c r="T166" s="67"/>
      <c r="U166" s="593" t="str">
        <f t="shared" si="31"/>
        <v/>
      </c>
      <c r="V166" s="67"/>
      <c r="W166" s="67"/>
      <c r="X166" s="121"/>
    </row>
    <row r="167" spans="2:24" s="1" customFormat="1" ht="44.25" customHeight="1">
      <c r="B167" s="259">
        <v>165</v>
      </c>
      <c r="C167" s="354">
        <v>3</v>
      </c>
      <c r="D167" s="354" t="s">
        <v>1830</v>
      </c>
      <c r="E167" s="354" t="s">
        <v>1831</v>
      </c>
      <c r="F167" s="364" t="s">
        <v>1819</v>
      </c>
      <c r="G167" s="292" t="s">
        <v>452</v>
      </c>
      <c r="H167" s="261" t="str">
        <f t="shared" si="42"/>
        <v>宮田小学校</v>
      </c>
      <c r="I167" s="317" ph="1"/>
      <c r="J167" s="165" t="s">
        <v>454</v>
      </c>
      <c r="K167" s="166" t="str">
        <f t="shared" si="43"/>
        <v>日立市本宮町2-9-1</v>
      </c>
      <c r="L167" s="167" t="s">
        <v>453</v>
      </c>
      <c r="M167" s="165" t="s">
        <v>454</v>
      </c>
      <c r="N167" s="194">
        <v>294225344</v>
      </c>
      <c r="O167" s="194">
        <v>294221283</v>
      </c>
      <c r="P167" s="121"/>
      <c r="Q167" s="552" t="str">
        <f t="shared" si="41"/>
        <v/>
      </c>
      <c r="R167" s="67"/>
      <c r="S167" s="67"/>
      <c r="T167" s="67"/>
      <c r="U167" s="593" t="str">
        <f t="shared" si="31"/>
        <v/>
      </c>
      <c r="V167" s="67"/>
      <c r="W167" s="67"/>
      <c r="X167" s="121"/>
    </row>
    <row r="168" spans="2:24" s="1" customFormat="1" ht="44.25" customHeight="1">
      <c r="B168" s="259">
        <v>166</v>
      </c>
      <c r="C168" s="354">
        <v>4</v>
      </c>
      <c r="D168" s="354" t="s">
        <v>1830</v>
      </c>
      <c r="E168" s="354" t="s">
        <v>1831</v>
      </c>
      <c r="F168" s="364" t="s">
        <v>1819</v>
      </c>
      <c r="G168" s="292" t="s">
        <v>455</v>
      </c>
      <c r="H168" s="261" t="str">
        <f t="shared" si="42"/>
        <v>仲町小学校</v>
      </c>
      <c r="I168" s="317" ph="1"/>
      <c r="J168" s="165" t="s">
        <v>457</v>
      </c>
      <c r="K168" s="166" t="str">
        <f t="shared" si="43"/>
        <v>日立市宮田町5-5-1</v>
      </c>
      <c r="L168" s="167" t="s">
        <v>456</v>
      </c>
      <c r="M168" s="165" t="s">
        <v>457</v>
      </c>
      <c r="N168" s="194">
        <v>294224349</v>
      </c>
      <c r="O168" s="194">
        <v>294221285</v>
      </c>
      <c r="P168" s="121"/>
      <c r="Q168" s="552" t="str">
        <f t="shared" si="41"/>
        <v/>
      </c>
      <c r="R168" s="67"/>
      <c r="S168" s="67"/>
      <c r="T168" s="67"/>
      <c r="U168" s="593" t="str">
        <f t="shared" si="31"/>
        <v/>
      </c>
      <c r="V168" s="67"/>
      <c r="W168" s="67"/>
      <c r="X168" s="121"/>
    </row>
    <row r="169" spans="2:24" s="1" customFormat="1" ht="44.25" customHeight="1">
      <c r="B169" s="259">
        <v>167</v>
      </c>
      <c r="C169" s="354">
        <v>5</v>
      </c>
      <c r="D169" s="354" t="s">
        <v>1830</v>
      </c>
      <c r="E169" s="354" t="s">
        <v>1831</v>
      </c>
      <c r="F169" s="364" t="s">
        <v>1819</v>
      </c>
      <c r="G169" s="292" t="s">
        <v>110</v>
      </c>
      <c r="H169" s="261" t="str">
        <f t="shared" si="42"/>
        <v>中小路小学校</v>
      </c>
      <c r="I169" s="317" ph="1"/>
      <c r="J169" s="165" t="s">
        <v>112</v>
      </c>
      <c r="K169" s="166" t="str">
        <f t="shared" si="43"/>
        <v>日立市平和町2-4-1</v>
      </c>
      <c r="L169" s="167" t="s">
        <v>111</v>
      </c>
      <c r="M169" s="165" t="s">
        <v>112</v>
      </c>
      <c r="N169" s="194">
        <v>294226344</v>
      </c>
      <c r="O169" s="194">
        <v>294221538</v>
      </c>
      <c r="P169" s="121"/>
      <c r="Q169" s="552" t="str">
        <f t="shared" si="41"/>
        <v/>
      </c>
      <c r="R169" s="67"/>
      <c r="S169" s="67"/>
      <c r="T169" s="67"/>
      <c r="U169" s="593" t="str">
        <f t="shared" si="31"/>
        <v/>
      </c>
      <c r="V169" s="67"/>
      <c r="W169" s="67"/>
      <c r="X169" s="122"/>
    </row>
    <row r="170" spans="2:24" s="1" customFormat="1" ht="44.25" customHeight="1">
      <c r="B170" s="259">
        <v>168</v>
      </c>
      <c r="C170" s="354">
        <v>6</v>
      </c>
      <c r="D170" s="354" t="s">
        <v>1830</v>
      </c>
      <c r="E170" s="354" t="s">
        <v>1831</v>
      </c>
      <c r="F170" s="364" t="s">
        <v>1819</v>
      </c>
      <c r="G170" s="292" t="s">
        <v>458</v>
      </c>
      <c r="H170" s="261" t="str">
        <f t="shared" si="42"/>
        <v>大久保小学校</v>
      </c>
      <c r="I170" s="317" ph="1"/>
      <c r="J170" s="165" t="s">
        <v>460</v>
      </c>
      <c r="K170" s="166" t="str">
        <f t="shared" si="43"/>
        <v>日立市末広町1-1-1</v>
      </c>
      <c r="L170" s="167" t="s">
        <v>459</v>
      </c>
      <c r="M170" s="165" t="s">
        <v>460</v>
      </c>
      <c r="N170" s="194">
        <v>294360555</v>
      </c>
      <c r="O170" s="194">
        <v>294366311</v>
      </c>
      <c r="P170" s="121"/>
      <c r="Q170" s="552" t="str">
        <f t="shared" si="41"/>
        <v/>
      </c>
      <c r="R170" s="67"/>
      <c r="S170" s="67"/>
      <c r="T170" s="67"/>
      <c r="U170" s="593" t="str">
        <f t="shared" si="31"/>
        <v/>
      </c>
      <c r="V170" s="67"/>
      <c r="W170" s="67"/>
      <c r="X170" s="121"/>
    </row>
    <row r="171" spans="2:24" s="1" customFormat="1" ht="44.25" customHeight="1">
      <c r="B171" s="259">
        <v>169</v>
      </c>
      <c r="C171" s="354">
        <v>7</v>
      </c>
      <c r="D171" s="354" t="s">
        <v>1830</v>
      </c>
      <c r="E171" s="354" t="s">
        <v>1831</v>
      </c>
      <c r="F171" s="364" t="s">
        <v>1819</v>
      </c>
      <c r="G171" s="292" t="s">
        <v>461</v>
      </c>
      <c r="H171" s="261" t="str">
        <f t="shared" si="42"/>
        <v>河原子小学校</v>
      </c>
      <c r="I171" s="317" ph="1"/>
      <c r="J171" s="165" t="s">
        <v>113</v>
      </c>
      <c r="K171" s="166" t="str">
        <f t="shared" si="43"/>
        <v>日立市河原子町4-3-4</v>
      </c>
      <c r="L171" s="167" t="s">
        <v>462</v>
      </c>
      <c r="M171" s="165" t="s">
        <v>113</v>
      </c>
      <c r="N171" s="194">
        <v>294360545</v>
      </c>
      <c r="O171" s="194">
        <v>294366312</v>
      </c>
      <c r="P171" s="121"/>
      <c r="Q171" s="552" t="str">
        <f t="shared" si="41"/>
        <v/>
      </c>
      <c r="R171" s="67"/>
      <c r="S171" s="67"/>
      <c r="T171" s="67"/>
      <c r="U171" s="593" t="str">
        <f t="shared" si="31"/>
        <v/>
      </c>
      <c r="V171" s="67"/>
      <c r="W171" s="67"/>
      <c r="X171" s="121"/>
    </row>
    <row r="172" spans="2:24" s="1" customFormat="1" ht="44.25" customHeight="1">
      <c r="B172" s="259">
        <v>170</v>
      </c>
      <c r="C172" s="354">
        <v>8</v>
      </c>
      <c r="D172" s="354" t="s">
        <v>1830</v>
      </c>
      <c r="E172" s="354" t="s">
        <v>1831</v>
      </c>
      <c r="F172" s="364" t="s">
        <v>1819</v>
      </c>
      <c r="G172" s="292" t="s">
        <v>463</v>
      </c>
      <c r="H172" s="261" t="str">
        <f t="shared" si="42"/>
        <v>油縄子小学校</v>
      </c>
      <c r="I172" s="317" ph="1"/>
      <c r="J172" s="165" t="s">
        <v>465</v>
      </c>
      <c r="K172" s="166" t="str">
        <f t="shared" si="43"/>
        <v>日立市鮎川町3-11-1</v>
      </c>
      <c r="L172" s="167" t="s">
        <v>464</v>
      </c>
      <c r="M172" s="165" t="s">
        <v>465</v>
      </c>
      <c r="N172" s="194">
        <v>294360515</v>
      </c>
      <c r="O172" s="194">
        <v>294366318</v>
      </c>
      <c r="P172" s="121"/>
      <c r="Q172" s="552" t="str">
        <f t="shared" si="41"/>
        <v/>
      </c>
      <c r="R172" s="67"/>
      <c r="S172" s="67"/>
      <c r="T172" s="67"/>
      <c r="U172" s="593" t="str">
        <f t="shared" si="31"/>
        <v/>
      </c>
      <c r="V172" s="67"/>
      <c r="W172" s="67"/>
      <c r="X172" s="121"/>
    </row>
    <row r="173" spans="2:24" s="1" customFormat="1" ht="44.25" customHeight="1">
      <c r="B173" s="259">
        <v>171</v>
      </c>
      <c r="C173" s="354">
        <v>9</v>
      </c>
      <c r="D173" s="354" t="s">
        <v>1830</v>
      </c>
      <c r="E173" s="354" t="s">
        <v>1831</v>
      </c>
      <c r="F173" s="364" t="s">
        <v>1819</v>
      </c>
      <c r="G173" s="292" t="s">
        <v>466</v>
      </c>
      <c r="H173" s="261" t="str">
        <f t="shared" si="42"/>
        <v>成沢小学校</v>
      </c>
      <c r="I173" s="317" ph="1"/>
      <c r="J173" s="165" t="s">
        <v>468</v>
      </c>
      <c r="K173" s="166" t="str">
        <f t="shared" si="43"/>
        <v>日立市中成沢町3-16-8</v>
      </c>
      <c r="L173" s="167" t="s">
        <v>467</v>
      </c>
      <c r="M173" s="165" t="s">
        <v>468</v>
      </c>
      <c r="N173" s="194">
        <v>294355589</v>
      </c>
      <c r="O173" s="194">
        <v>294366313</v>
      </c>
      <c r="P173" s="121"/>
      <c r="Q173" s="552" t="str">
        <f t="shared" si="41"/>
        <v/>
      </c>
      <c r="R173" s="67"/>
      <c r="S173" s="67"/>
      <c r="T173" s="67"/>
      <c r="U173" s="593" t="str">
        <f t="shared" si="31"/>
        <v/>
      </c>
      <c r="V173" s="67"/>
      <c r="W173" s="67"/>
      <c r="X173" s="121"/>
    </row>
    <row r="174" spans="2:24" s="1" customFormat="1" ht="44.25" customHeight="1">
      <c r="B174" s="259">
        <v>172</v>
      </c>
      <c r="C174" s="354">
        <v>10</v>
      </c>
      <c r="D174" s="354" t="s">
        <v>1830</v>
      </c>
      <c r="E174" s="354" t="s">
        <v>1831</v>
      </c>
      <c r="F174" s="364" t="s">
        <v>1819</v>
      </c>
      <c r="G174" s="292" t="s">
        <v>116</v>
      </c>
      <c r="H174" s="261" t="str">
        <f t="shared" si="42"/>
        <v>水木小学校</v>
      </c>
      <c r="I174" s="317" ph="1"/>
      <c r="J174" s="165" t="s">
        <v>117</v>
      </c>
      <c r="K174" s="166" t="str">
        <f t="shared" si="43"/>
        <v>日立市水木町1-6-1</v>
      </c>
      <c r="L174" s="167" t="s">
        <v>469</v>
      </c>
      <c r="M174" s="165" t="s">
        <v>117</v>
      </c>
      <c r="N174" s="194">
        <v>294523129</v>
      </c>
      <c r="O174" s="194">
        <v>294525804</v>
      </c>
      <c r="P174" s="121"/>
      <c r="Q174" s="552" t="str">
        <f t="shared" si="41"/>
        <v/>
      </c>
      <c r="R174" s="67"/>
      <c r="S174" s="67"/>
      <c r="T174" s="67"/>
      <c r="U174" s="593" t="str">
        <f t="shared" si="31"/>
        <v/>
      </c>
      <c r="V174" s="67"/>
      <c r="W174" s="67"/>
      <c r="X174" s="122"/>
    </row>
    <row r="175" spans="2:24" s="1" customFormat="1" ht="44.25" customHeight="1">
      <c r="B175" s="259">
        <v>173</v>
      </c>
      <c r="C175" s="354">
        <v>11</v>
      </c>
      <c r="D175" s="354" t="s">
        <v>1830</v>
      </c>
      <c r="E175" s="354" t="s">
        <v>1831</v>
      </c>
      <c r="F175" s="364" t="s">
        <v>1819</v>
      </c>
      <c r="G175" s="292" t="s">
        <v>125</v>
      </c>
      <c r="H175" s="261" t="str">
        <f t="shared" si="42"/>
        <v>大沼小学校</v>
      </c>
      <c r="I175" s="317" ph="1"/>
      <c r="J175" s="165" t="s">
        <v>471</v>
      </c>
      <c r="K175" s="166" t="str">
        <f t="shared" si="43"/>
        <v>日立市東大沼町2-1-8</v>
      </c>
      <c r="L175" s="167" t="s">
        <v>470</v>
      </c>
      <c r="M175" s="165" t="s">
        <v>471</v>
      </c>
      <c r="N175" s="194">
        <v>294360558</v>
      </c>
      <c r="O175" s="194">
        <v>294366315</v>
      </c>
      <c r="P175" s="121"/>
      <c r="Q175" s="552" t="str">
        <f t="shared" si="41"/>
        <v/>
      </c>
      <c r="R175" s="67"/>
      <c r="S175" s="67"/>
      <c r="T175" s="67"/>
      <c r="U175" s="593" t="str">
        <f t="shared" si="31"/>
        <v/>
      </c>
      <c r="V175" s="67"/>
      <c r="W175" s="67"/>
      <c r="X175" s="121"/>
    </row>
    <row r="176" spans="2:24" s="1" customFormat="1" ht="44.25" customHeight="1">
      <c r="B176" s="259">
        <v>174</v>
      </c>
      <c r="C176" s="354">
        <v>12</v>
      </c>
      <c r="D176" s="354" t="s">
        <v>1830</v>
      </c>
      <c r="E176" s="354" t="s">
        <v>1831</v>
      </c>
      <c r="F176" s="364" t="s">
        <v>1819</v>
      </c>
      <c r="G176" s="292" t="s">
        <v>472</v>
      </c>
      <c r="H176" s="261" t="str">
        <f t="shared" si="42"/>
        <v>日高小学校</v>
      </c>
      <c r="I176" s="317" ph="1"/>
      <c r="J176" s="165" t="s">
        <v>474</v>
      </c>
      <c r="K176" s="166" t="str">
        <f t="shared" si="43"/>
        <v>日立市日高町2-12-1</v>
      </c>
      <c r="L176" s="167" t="s">
        <v>473</v>
      </c>
      <c r="M176" s="165" t="s">
        <v>474</v>
      </c>
      <c r="N176" s="194">
        <v>294424327</v>
      </c>
      <c r="O176" s="194">
        <v>294436517</v>
      </c>
      <c r="P176" s="121"/>
      <c r="Q176" s="552" t="str">
        <f t="shared" si="41"/>
        <v/>
      </c>
      <c r="R176" s="67"/>
      <c r="S176" s="67"/>
      <c r="T176" s="67"/>
      <c r="U176" s="593" t="str">
        <f t="shared" si="31"/>
        <v/>
      </c>
      <c r="V176" s="67"/>
      <c r="W176" s="67"/>
      <c r="X176" s="121"/>
    </row>
    <row r="177" spans="2:24" s="1" customFormat="1" ht="44.25" customHeight="1">
      <c r="B177" s="259">
        <v>175</v>
      </c>
      <c r="C177" s="354">
        <v>13</v>
      </c>
      <c r="D177" s="354" t="s">
        <v>1830</v>
      </c>
      <c r="E177" s="354" t="s">
        <v>1831</v>
      </c>
      <c r="F177" s="364" t="s">
        <v>1819</v>
      </c>
      <c r="G177" s="292" t="s">
        <v>475</v>
      </c>
      <c r="H177" s="261" t="str">
        <f t="shared" si="42"/>
        <v>久慈小学校</v>
      </c>
      <c r="I177" s="317" ph="1"/>
      <c r="J177" s="165" t="s">
        <v>477</v>
      </c>
      <c r="K177" s="166" t="str">
        <f t="shared" si="43"/>
        <v>日立市久慈町1-23-1</v>
      </c>
      <c r="L177" s="167" t="s">
        <v>476</v>
      </c>
      <c r="M177" s="165" t="s">
        <v>477</v>
      </c>
      <c r="N177" s="194">
        <v>294523153</v>
      </c>
      <c r="O177" s="194">
        <v>294525844</v>
      </c>
      <c r="P177" s="121"/>
      <c r="Q177" s="552" t="str">
        <f t="shared" si="41"/>
        <v/>
      </c>
      <c r="R177" s="67"/>
      <c r="S177" s="67"/>
      <c r="T177" s="67"/>
      <c r="U177" s="593" t="str">
        <f t="shared" si="31"/>
        <v/>
      </c>
      <c r="V177" s="67"/>
      <c r="W177" s="67"/>
      <c r="X177" s="121"/>
    </row>
    <row r="178" spans="2:24" s="1" customFormat="1" ht="44.25" customHeight="1">
      <c r="B178" s="259">
        <v>176</v>
      </c>
      <c r="C178" s="354">
        <v>14</v>
      </c>
      <c r="D178" s="354" t="s">
        <v>1830</v>
      </c>
      <c r="E178" s="354" t="s">
        <v>1831</v>
      </c>
      <c r="F178" s="364" t="s">
        <v>1819</v>
      </c>
      <c r="G178" s="292" t="s">
        <v>478</v>
      </c>
      <c r="H178" s="261" t="str">
        <f t="shared" si="42"/>
        <v>坂本小学校</v>
      </c>
      <c r="I178" s="317" ph="1"/>
      <c r="J178" s="165" t="s">
        <v>120</v>
      </c>
      <c r="K178" s="166" t="str">
        <f t="shared" si="43"/>
        <v>日立市南高野町3-21-1</v>
      </c>
      <c r="L178" s="167" t="s">
        <v>479</v>
      </c>
      <c r="M178" s="165" t="s">
        <v>120</v>
      </c>
      <c r="N178" s="194">
        <v>294524367</v>
      </c>
      <c r="O178" s="194">
        <v>294525850</v>
      </c>
      <c r="P178" s="121"/>
      <c r="Q178" s="552" t="str">
        <f t="shared" si="41"/>
        <v/>
      </c>
      <c r="R178" s="67"/>
      <c r="S178" s="67"/>
      <c r="T178" s="67"/>
      <c r="U178" s="593" t="str">
        <f t="shared" si="31"/>
        <v/>
      </c>
      <c r="V178" s="67"/>
      <c r="W178" s="67"/>
      <c r="X178" s="121"/>
    </row>
    <row r="179" spans="2:24" s="1" customFormat="1" ht="44.25" customHeight="1">
      <c r="B179" s="259">
        <v>177</v>
      </c>
      <c r="C179" s="354">
        <v>15</v>
      </c>
      <c r="D179" s="354" t="s">
        <v>1830</v>
      </c>
      <c r="E179" s="354" t="s">
        <v>1831</v>
      </c>
      <c r="F179" s="364" t="s">
        <v>1819</v>
      </c>
      <c r="G179" s="292" t="s">
        <v>480</v>
      </c>
      <c r="H179" s="261" t="str">
        <f t="shared" si="42"/>
        <v>東小沢小学校</v>
      </c>
      <c r="I179" s="317" ph="1"/>
      <c r="J179" s="165" t="s">
        <v>482</v>
      </c>
      <c r="K179" s="166" t="str">
        <f t="shared" si="43"/>
        <v>日立市下土木内町617</v>
      </c>
      <c r="L179" s="167" t="s">
        <v>481</v>
      </c>
      <c r="M179" s="165" t="s">
        <v>482</v>
      </c>
      <c r="N179" s="194">
        <v>294526000</v>
      </c>
      <c r="O179" s="194">
        <v>294525883</v>
      </c>
      <c r="P179" s="121"/>
      <c r="Q179" s="552" t="str">
        <f t="shared" si="41"/>
        <v/>
      </c>
      <c r="R179" s="67"/>
      <c r="S179" s="67"/>
      <c r="T179" s="67"/>
      <c r="U179" s="593" t="str">
        <f t="shared" si="31"/>
        <v/>
      </c>
      <c r="V179" s="67"/>
      <c r="W179" s="67"/>
      <c r="X179" s="122"/>
    </row>
    <row r="180" spans="2:24" s="1" customFormat="1" ht="44.25" customHeight="1">
      <c r="B180" s="259">
        <v>178</v>
      </c>
      <c r="C180" s="354">
        <v>16</v>
      </c>
      <c r="D180" s="354" t="s">
        <v>1830</v>
      </c>
      <c r="E180" s="354" t="s">
        <v>1831</v>
      </c>
      <c r="F180" s="364" t="s">
        <v>1819</v>
      </c>
      <c r="G180" s="292" t="s">
        <v>123</v>
      </c>
      <c r="H180" s="261" t="str">
        <f t="shared" si="42"/>
        <v>豊浦小学校</v>
      </c>
      <c r="I180" s="317" ph="1"/>
      <c r="J180" s="165" t="s">
        <v>484</v>
      </c>
      <c r="K180" s="166" t="str">
        <f t="shared" si="43"/>
        <v>日立市折笠町741</v>
      </c>
      <c r="L180" s="167" t="s">
        <v>483</v>
      </c>
      <c r="M180" s="165" t="s">
        <v>484</v>
      </c>
      <c r="N180" s="194">
        <v>294434014</v>
      </c>
      <c r="O180" s="194">
        <v>294436518</v>
      </c>
      <c r="P180" s="121"/>
      <c r="Q180" s="552" t="str">
        <f t="shared" si="41"/>
        <v/>
      </c>
      <c r="R180" s="67"/>
      <c r="S180" s="67"/>
      <c r="T180" s="67"/>
      <c r="U180" s="593" t="str">
        <f t="shared" si="31"/>
        <v/>
      </c>
      <c r="V180" s="67"/>
      <c r="W180" s="67"/>
      <c r="X180" s="121"/>
    </row>
    <row r="181" spans="2:24" s="1" customFormat="1" ht="44.25" customHeight="1">
      <c r="B181" s="259">
        <v>179</v>
      </c>
      <c r="C181" s="354">
        <v>17</v>
      </c>
      <c r="D181" s="354" t="s">
        <v>1830</v>
      </c>
      <c r="E181" s="354" t="s">
        <v>1831</v>
      </c>
      <c r="F181" s="364" t="s">
        <v>1819</v>
      </c>
      <c r="G181" s="292" t="s">
        <v>485</v>
      </c>
      <c r="H181" s="261" t="str">
        <f t="shared" si="42"/>
        <v>諏訪小学校</v>
      </c>
      <c r="I181" s="317" ph="1"/>
      <c r="J181" s="165" t="s">
        <v>487</v>
      </c>
      <c r="K181" s="166" t="str">
        <f t="shared" si="43"/>
        <v>日立市諏訪町3-10-1</v>
      </c>
      <c r="L181" s="167" t="s">
        <v>486</v>
      </c>
      <c r="M181" s="165" t="s">
        <v>487</v>
      </c>
      <c r="N181" s="194">
        <v>294360525</v>
      </c>
      <c r="O181" s="194">
        <v>294366314</v>
      </c>
      <c r="P181" s="121"/>
      <c r="Q181" s="552" t="str">
        <f t="shared" si="41"/>
        <v/>
      </c>
      <c r="R181" s="67"/>
      <c r="S181" s="67"/>
      <c r="T181" s="67"/>
      <c r="U181" s="593" t="str">
        <f t="shared" si="31"/>
        <v/>
      </c>
      <c r="V181" s="67"/>
      <c r="W181" s="67"/>
      <c r="X181" s="121"/>
    </row>
    <row r="182" spans="2:24" s="1" customFormat="1" ht="44.25" customHeight="1">
      <c r="B182" s="259">
        <v>180</v>
      </c>
      <c r="C182" s="354">
        <v>18</v>
      </c>
      <c r="D182" s="354" t="s">
        <v>1830</v>
      </c>
      <c r="E182" s="354" t="s">
        <v>1831</v>
      </c>
      <c r="F182" s="364" t="s">
        <v>1819</v>
      </c>
      <c r="G182" s="292" t="s">
        <v>126</v>
      </c>
      <c r="H182" s="261" t="str">
        <f t="shared" si="42"/>
        <v>金沢小学校</v>
      </c>
      <c r="I182" s="317" ph="1"/>
      <c r="J182" s="165" t="s">
        <v>115</v>
      </c>
      <c r="K182" s="166" t="str">
        <f t="shared" si="43"/>
        <v>日立市金沢町5-2-1</v>
      </c>
      <c r="L182" s="167" t="s">
        <v>488</v>
      </c>
      <c r="M182" s="165" t="s">
        <v>115</v>
      </c>
      <c r="N182" s="194">
        <v>294341968</v>
      </c>
      <c r="O182" s="194">
        <v>294366316</v>
      </c>
      <c r="P182" s="121"/>
      <c r="Q182" s="552" t="str">
        <f t="shared" si="41"/>
        <v/>
      </c>
      <c r="R182" s="67"/>
      <c r="S182" s="67"/>
      <c r="T182" s="67"/>
      <c r="U182" s="593" t="str">
        <f t="shared" si="31"/>
        <v/>
      </c>
      <c r="V182" s="67"/>
      <c r="W182" s="67"/>
      <c r="X182" s="121"/>
    </row>
    <row r="183" spans="2:24" s="1" customFormat="1" ht="44.25" customHeight="1">
      <c r="B183" s="259">
        <v>181</v>
      </c>
      <c r="C183" s="370">
        <v>19</v>
      </c>
      <c r="D183" s="370" t="s">
        <v>1830</v>
      </c>
      <c r="E183" s="370" t="s">
        <v>1831</v>
      </c>
      <c r="F183" s="370" t="s">
        <v>1819</v>
      </c>
      <c r="G183" s="294" t="s">
        <v>118</v>
      </c>
      <c r="H183" s="262" t="str">
        <f t="shared" si="42"/>
        <v>滑川小学校</v>
      </c>
      <c r="I183" s="324" ph="1"/>
      <c r="J183" s="169" t="s">
        <v>119</v>
      </c>
      <c r="K183" s="170" t="str">
        <f t="shared" si="43"/>
        <v>日立市滑川本町1-20-7</v>
      </c>
      <c r="L183" s="171" t="s">
        <v>489</v>
      </c>
      <c r="M183" s="169" t="s">
        <v>119</v>
      </c>
      <c r="N183" s="195">
        <v>294233432</v>
      </c>
      <c r="O183" s="195">
        <v>294231286</v>
      </c>
      <c r="P183" s="148"/>
      <c r="Q183" s="553" t="str">
        <f t="shared" si="41"/>
        <v/>
      </c>
      <c r="R183" s="69"/>
      <c r="S183" s="69"/>
      <c r="T183" s="69"/>
      <c r="U183" s="596" t="str">
        <f t="shared" si="31"/>
        <v/>
      </c>
      <c r="V183" s="69"/>
      <c r="W183" s="69"/>
      <c r="X183" s="123"/>
    </row>
    <row r="184" spans="2:24" s="1" customFormat="1" ht="44.25" customHeight="1">
      <c r="B184" s="259">
        <v>182</v>
      </c>
      <c r="C184" s="260">
        <v>20</v>
      </c>
      <c r="D184" s="260" t="s">
        <v>1830</v>
      </c>
      <c r="E184" s="276" t="s">
        <v>1831</v>
      </c>
      <c r="F184" s="309" t="s">
        <v>1819</v>
      </c>
      <c r="G184" s="291" t="s">
        <v>490</v>
      </c>
      <c r="H184" s="220" t="str">
        <f t="shared" ref="H184:H188" si="44">G184&amp;"小学校"</f>
        <v>大みか小学校</v>
      </c>
      <c r="I184" s="323" ph="1"/>
      <c r="J184" s="43" t="s">
        <v>492</v>
      </c>
      <c r="K184" s="162" t="str">
        <f t="shared" ref="K184:K203" si="45">"日立市"&amp;L184</f>
        <v>日立市大みか町3-19-15</v>
      </c>
      <c r="L184" s="45" t="s">
        <v>491</v>
      </c>
      <c r="M184" s="43" t="s">
        <v>492</v>
      </c>
      <c r="N184" s="46">
        <v>294532010</v>
      </c>
      <c r="O184" s="46">
        <v>294539185</v>
      </c>
      <c r="P184" s="77"/>
      <c r="Q184" s="541" t="str">
        <f t="shared" ref="Q184:Q204" si="46">IF(P184="","","s"&amp;$P184)</f>
        <v/>
      </c>
      <c r="R184" s="70"/>
      <c r="S184" s="54"/>
      <c r="T184" s="54"/>
      <c r="U184" s="595" t="str">
        <f t="shared" si="31"/>
        <v/>
      </c>
      <c r="V184" s="54"/>
      <c r="W184" s="54"/>
      <c r="X184" s="77"/>
    </row>
    <row r="185" spans="2:24" s="1" customFormat="1" ht="44.25" customHeight="1">
      <c r="B185" s="259">
        <v>183</v>
      </c>
      <c r="C185" s="354">
        <v>21</v>
      </c>
      <c r="D185" s="354" t="s">
        <v>1830</v>
      </c>
      <c r="E185" s="355" t="s">
        <v>1831</v>
      </c>
      <c r="F185" s="364" t="s">
        <v>1819</v>
      </c>
      <c r="G185" s="292" t="s">
        <v>127</v>
      </c>
      <c r="H185" s="261" t="str">
        <f t="shared" si="44"/>
        <v>田尻小学校</v>
      </c>
      <c r="I185" s="317" ph="1"/>
      <c r="J185" s="33" t="s">
        <v>128</v>
      </c>
      <c r="K185" s="166" t="str">
        <f t="shared" si="45"/>
        <v>日立市田尻町4-39-1</v>
      </c>
      <c r="L185" s="35" t="s">
        <v>493</v>
      </c>
      <c r="M185" s="33" t="s">
        <v>128</v>
      </c>
      <c r="N185" s="36">
        <v>294428770</v>
      </c>
      <c r="O185" s="36">
        <v>294436516</v>
      </c>
      <c r="P185" s="78"/>
      <c r="Q185" s="534" t="str">
        <f t="shared" si="46"/>
        <v/>
      </c>
      <c r="R185" s="55"/>
      <c r="S185" s="67"/>
      <c r="T185" s="55"/>
      <c r="U185" s="593" t="str">
        <f t="shared" si="31"/>
        <v/>
      </c>
      <c r="V185" s="55"/>
      <c r="W185" s="55"/>
      <c r="X185" s="78"/>
    </row>
    <row r="186" spans="2:24" s="1" customFormat="1" ht="44.25" customHeight="1">
      <c r="B186" s="259">
        <v>184</v>
      </c>
      <c r="C186" s="354">
        <v>22</v>
      </c>
      <c r="D186" s="354" t="s">
        <v>1830</v>
      </c>
      <c r="E186" s="355" t="s">
        <v>1831</v>
      </c>
      <c r="F186" s="364" t="s">
        <v>1819</v>
      </c>
      <c r="G186" s="292" t="s">
        <v>114</v>
      </c>
      <c r="H186" s="261" t="str">
        <f t="shared" si="44"/>
        <v>塙山小学校</v>
      </c>
      <c r="I186" s="317" ph="1"/>
      <c r="J186" s="33" t="s">
        <v>115</v>
      </c>
      <c r="K186" s="166" t="str">
        <f t="shared" si="45"/>
        <v>日立市金沢町2-14-1</v>
      </c>
      <c r="L186" s="35" t="s">
        <v>494</v>
      </c>
      <c r="M186" s="33" t="s">
        <v>115</v>
      </c>
      <c r="N186" s="36">
        <v>294352098</v>
      </c>
      <c r="O186" s="36">
        <v>294366317</v>
      </c>
      <c r="P186" s="78"/>
      <c r="Q186" s="534" t="str">
        <f t="shared" si="46"/>
        <v/>
      </c>
      <c r="R186" s="55"/>
      <c r="S186" s="55"/>
      <c r="T186" s="55"/>
      <c r="U186" s="593" t="str">
        <f t="shared" si="31"/>
        <v/>
      </c>
      <c r="V186" s="55"/>
      <c r="W186" s="55"/>
      <c r="X186" s="78"/>
    </row>
    <row r="187" spans="2:24" s="1" customFormat="1" ht="44.25" customHeight="1">
      <c r="B187" s="259">
        <v>185</v>
      </c>
      <c r="C187" s="354">
        <v>23</v>
      </c>
      <c r="D187" s="354" t="s">
        <v>1830</v>
      </c>
      <c r="E187" s="355" t="s">
        <v>1831</v>
      </c>
      <c r="F187" s="364" t="s">
        <v>1819</v>
      </c>
      <c r="G187" s="292" t="s">
        <v>132</v>
      </c>
      <c r="H187" s="261" t="str">
        <f t="shared" si="44"/>
        <v>櫛形小学校</v>
      </c>
      <c r="I187" s="317" ph="1"/>
      <c r="J187" s="33" t="s">
        <v>133</v>
      </c>
      <c r="K187" s="166" t="str">
        <f t="shared" si="45"/>
        <v>日立市十王町伊師本郷508</v>
      </c>
      <c r="L187" s="35" t="s">
        <v>495</v>
      </c>
      <c r="M187" s="33" t="s">
        <v>133</v>
      </c>
      <c r="N187" s="36">
        <v>294393220</v>
      </c>
      <c r="O187" s="36">
        <v>294394967</v>
      </c>
      <c r="P187" s="78"/>
      <c r="Q187" s="534" t="str">
        <f t="shared" si="46"/>
        <v/>
      </c>
      <c r="R187" s="55"/>
      <c r="S187" s="55"/>
      <c r="T187" s="55"/>
      <c r="U187" s="593" t="str">
        <f t="shared" si="31"/>
        <v/>
      </c>
      <c r="V187" s="55"/>
      <c r="W187" s="55"/>
      <c r="X187" s="78"/>
    </row>
    <row r="188" spans="2:24" s="1" customFormat="1" ht="44.25" customHeight="1">
      <c r="B188" s="259">
        <v>186</v>
      </c>
      <c r="C188" s="280">
        <v>24</v>
      </c>
      <c r="D188" s="280" t="s">
        <v>1830</v>
      </c>
      <c r="E188" s="404" t="s">
        <v>1831</v>
      </c>
      <c r="F188" s="353" t="s">
        <v>1819</v>
      </c>
      <c r="G188" s="293" t="s">
        <v>496</v>
      </c>
      <c r="H188" s="264" t="str">
        <f t="shared" si="44"/>
        <v>山部小学校</v>
      </c>
      <c r="I188" s="320" ph="1"/>
      <c r="J188" s="185" t="s">
        <v>498</v>
      </c>
      <c r="K188" s="176" t="str">
        <f t="shared" si="45"/>
        <v>日立市十王町山部841</v>
      </c>
      <c r="L188" s="217" t="s">
        <v>497</v>
      </c>
      <c r="M188" s="185" t="s">
        <v>498</v>
      </c>
      <c r="N188" s="204">
        <v>294392340</v>
      </c>
      <c r="O188" s="204">
        <v>294390123</v>
      </c>
      <c r="P188" s="81"/>
      <c r="Q188" s="541" t="str">
        <f t="shared" si="46"/>
        <v/>
      </c>
      <c r="R188" s="60"/>
      <c r="S188" s="57"/>
      <c r="T188" s="60"/>
      <c r="U188" s="596" t="str">
        <f t="shared" si="31"/>
        <v/>
      </c>
      <c r="V188" s="57"/>
      <c r="W188" s="57"/>
      <c r="X188" s="112"/>
    </row>
    <row r="189" spans="2:24" s="1" customFormat="1" ht="44.25" customHeight="1">
      <c r="B189" s="259">
        <v>187</v>
      </c>
      <c r="C189" s="260">
        <v>25</v>
      </c>
      <c r="D189" s="260" t="s">
        <v>1830</v>
      </c>
      <c r="E189" s="276" t="s">
        <v>1831</v>
      </c>
      <c r="F189" s="309" t="s">
        <v>1820</v>
      </c>
      <c r="G189" s="295" t="s">
        <v>449</v>
      </c>
      <c r="H189" s="270" t="str">
        <f>G189&amp;"中学校"</f>
        <v>助川中学校</v>
      </c>
      <c r="I189" s="363" ph="1"/>
      <c r="J189" s="199" t="s">
        <v>1332</v>
      </c>
      <c r="K189" s="200" t="str">
        <f t="shared" si="45"/>
        <v>日立市鹿島町3-5-1</v>
      </c>
      <c r="L189" s="201" t="s">
        <v>1331</v>
      </c>
      <c r="M189" s="199" t="s">
        <v>1332</v>
      </c>
      <c r="N189" s="358">
        <v>294225348</v>
      </c>
      <c r="O189" s="358">
        <v>294225347</v>
      </c>
      <c r="P189" s="111"/>
      <c r="Q189" s="541" t="str">
        <f t="shared" si="46"/>
        <v/>
      </c>
      <c r="R189" s="54"/>
      <c r="S189" s="60"/>
      <c r="T189" s="54"/>
      <c r="U189" s="595" t="str">
        <f t="shared" si="31"/>
        <v/>
      </c>
      <c r="V189" s="54"/>
      <c r="W189" s="54"/>
      <c r="X189" s="111"/>
    </row>
    <row r="190" spans="2:24" s="1" customFormat="1" ht="44.25" customHeight="1">
      <c r="B190" s="259">
        <v>188</v>
      </c>
      <c r="C190" s="354">
        <v>26</v>
      </c>
      <c r="D190" s="354" t="s">
        <v>1830</v>
      </c>
      <c r="E190" s="355" t="s">
        <v>1831</v>
      </c>
      <c r="F190" s="364" t="s">
        <v>1820</v>
      </c>
      <c r="G190" s="292" t="s">
        <v>1333</v>
      </c>
      <c r="H190" s="261" t="str">
        <f t="shared" ref="H190:H202" si="47">G190&amp;"中学校"</f>
        <v>平沢中学校</v>
      </c>
      <c r="I190" s="317" ph="1"/>
      <c r="J190" s="33" t="s">
        <v>122</v>
      </c>
      <c r="K190" s="166" t="str">
        <f t="shared" si="45"/>
        <v>日立市高鈴町1-15-1</v>
      </c>
      <c r="L190" s="182" t="s">
        <v>1334</v>
      </c>
      <c r="M190" s="33" t="s">
        <v>122</v>
      </c>
      <c r="N190" s="36">
        <v>294224139</v>
      </c>
      <c r="O190" s="36">
        <v>294221546</v>
      </c>
      <c r="P190" s="78"/>
      <c r="Q190" s="534" t="str">
        <f t="shared" si="46"/>
        <v/>
      </c>
      <c r="R190" s="55"/>
      <c r="S190" s="55"/>
      <c r="T190" s="55"/>
      <c r="U190" s="593" t="str">
        <f t="shared" si="31"/>
        <v/>
      </c>
      <c r="V190" s="55"/>
      <c r="W190" s="55"/>
      <c r="X190" s="78"/>
    </row>
    <row r="191" spans="2:24" s="1" customFormat="1" ht="44.25" customHeight="1">
      <c r="B191" s="259">
        <v>189</v>
      </c>
      <c r="C191" s="354">
        <v>27</v>
      </c>
      <c r="D191" s="354" t="s">
        <v>1830</v>
      </c>
      <c r="E191" s="355" t="s">
        <v>1831</v>
      </c>
      <c r="F191" s="364" t="s">
        <v>1820</v>
      </c>
      <c r="G191" s="292" t="s">
        <v>1335</v>
      </c>
      <c r="H191" s="261" t="str">
        <f t="shared" si="47"/>
        <v>駒王中学校</v>
      </c>
      <c r="I191" s="317" ph="1"/>
      <c r="J191" s="33" t="s">
        <v>1337</v>
      </c>
      <c r="K191" s="166" t="str">
        <f t="shared" si="45"/>
        <v>日立市神峰町3-2-32</v>
      </c>
      <c r="L191" s="182" t="s">
        <v>1336</v>
      </c>
      <c r="M191" s="33" t="s">
        <v>1337</v>
      </c>
      <c r="N191" s="36">
        <v>294225341</v>
      </c>
      <c r="O191" s="36">
        <v>294231298</v>
      </c>
      <c r="P191" s="78"/>
      <c r="Q191" s="534" t="str">
        <f t="shared" si="46"/>
        <v/>
      </c>
      <c r="R191" s="55"/>
      <c r="S191" s="55"/>
      <c r="T191" s="55"/>
      <c r="U191" s="593" t="str">
        <f t="shared" si="31"/>
        <v/>
      </c>
      <c r="V191" s="55"/>
      <c r="W191" s="55"/>
      <c r="X191" s="114"/>
    </row>
    <row r="192" spans="2:24" s="1" customFormat="1" ht="44.25" customHeight="1">
      <c r="B192" s="259">
        <v>190</v>
      </c>
      <c r="C192" s="354">
        <v>28</v>
      </c>
      <c r="D192" s="354" t="s">
        <v>1830</v>
      </c>
      <c r="E192" s="355" t="s">
        <v>1831</v>
      </c>
      <c r="F192" s="364" t="s">
        <v>1820</v>
      </c>
      <c r="G192" s="292" t="s">
        <v>1338</v>
      </c>
      <c r="H192" s="261" t="str">
        <f t="shared" si="47"/>
        <v>多賀中学校</v>
      </c>
      <c r="I192" s="317" ph="1"/>
      <c r="J192" s="33" t="s">
        <v>465</v>
      </c>
      <c r="K192" s="166" t="str">
        <f t="shared" si="45"/>
        <v>日立市鮎川町3-11-2</v>
      </c>
      <c r="L192" s="182" t="s">
        <v>1339</v>
      </c>
      <c r="M192" s="33" t="s">
        <v>465</v>
      </c>
      <c r="N192" s="36">
        <v>294360533</v>
      </c>
      <c r="O192" s="36">
        <v>294366320</v>
      </c>
      <c r="P192" s="78"/>
      <c r="Q192" s="534" t="str">
        <f t="shared" si="46"/>
        <v/>
      </c>
      <c r="R192" s="55"/>
      <c r="S192" s="55"/>
      <c r="T192" s="55"/>
      <c r="U192" s="593" t="str">
        <f t="shared" si="31"/>
        <v/>
      </c>
      <c r="V192" s="55"/>
      <c r="W192" s="55"/>
      <c r="X192" s="78"/>
    </row>
    <row r="193" spans="2:24" s="1" customFormat="1" ht="44.25" customHeight="1">
      <c r="B193" s="259">
        <v>191</v>
      </c>
      <c r="C193" s="354">
        <v>29</v>
      </c>
      <c r="D193" s="354" t="s">
        <v>1830</v>
      </c>
      <c r="E193" s="355" t="s">
        <v>1831</v>
      </c>
      <c r="F193" s="364" t="s">
        <v>1820</v>
      </c>
      <c r="G193" s="292" t="s">
        <v>458</v>
      </c>
      <c r="H193" s="261" t="str">
        <f t="shared" si="47"/>
        <v>大久保中学校</v>
      </c>
      <c r="I193" s="317" ph="1"/>
      <c r="J193" s="33" t="s">
        <v>460</v>
      </c>
      <c r="K193" s="166" t="str">
        <f t="shared" si="45"/>
        <v>日立市末広町5-12-34</v>
      </c>
      <c r="L193" s="214" t="s">
        <v>1340</v>
      </c>
      <c r="M193" s="33" t="s">
        <v>460</v>
      </c>
      <c r="N193" s="36">
        <v>294331164</v>
      </c>
      <c r="O193" s="36">
        <v>294366321</v>
      </c>
      <c r="P193" s="78"/>
      <c r="Q193" s="534" t="str">
        <f t="shared" si="46"/>
        <v/>
      </c>
      <c r="R193" s="55"/>
      <c r="S193" s="55"/>
      <c r="T193" s="55"/>
      <c r="U193" s="593" t="str">
        <f t="shared" si="31"/>
        <v/>
      </c>
      <c r="V193" s="55"/>
      <c r="W193" s="55"/>
      <c r="X193" s="78"/>
    </row>
    <row r="194" spans="2:24" s="1" customFormat="1" ht="44.25" customHeight="1">
      <c r="B194" s="259">
        <v>192</v>
      </c>
      <c r="C194" s="354">
        <v>30</v>
      </c>
      <c r="D194" s="354" t="s">
        <v>1830</v>
      </c>
      <c r="E194" s="355" t="s">
        <v>1831</v>
      </c>
      <c r="F194" s="364" t="s">
        <v>1820</v>
      </c>
      <c r="G194" s="292" t="s">
        <v>1341</v>
      </c>
      <c r="H194" s="261" t="str">
        <f t="shared" si="47"/>
        <v>泉丘中学校</v>
      </c>
      <c r="I194" s="317" ph="1"/>
      <c r="J194" s="33" t="s">
        <v>117</v>
      </c>
      <c r="K194" s="166" t="str">
        <f t="shared" si="45"/>
        <v>日立市水木町2-9-1</v>
      </c>
      <c r="L194" s="182" t="s">
        <v>1342</v>
      </c>
      <c r="M194" s="33" t="s">
        <v>117</v>
      </c>
      <c r="N194" s="36">
        <v>294522757</v>
      </c>
      <c r="O194" s="36">
        <v>294539187</v>
      </c>
      <c r="P194" s="78"/>
      <c r="Q194" s="534" t="str">
        <f t="shared" si="46"/>
        <v/>
      </c>
      <c r="R194" s="55"/>
      <c r="S194" s="55"/>
      <c r="T194" s="55"/>
      <c r="U194" s="593" t="str">
        <f t="shared" si="31"/>
        <v/>
      </c>
      <c r="V194" s="55"/>
      <c r="W194" s="55"/>
      <c r="X194" s="114"/>
    </row>
    <row r="195" spans="2:24" s="1" customFormat="1" ht="44.25" customHeight="1">
      <c r="B195" s="259">
        <v>193</v>
      </c>
      <c r="C195" s="354">
        <v>31</v>
      </c>
      <c r="D195" s="354" t="s">
        <v>1830</v>
      </c>
      <c r="E195" s="355" t="s">
        <v>1831</v>
      </c>
      <c r="F195" s="364" t="s">
        <v>1820</v>
      </c>
      <c r="G195" s="292" t="s">
        <v>472</v>
      </c>
      <c r="H195" s="261" t="str">
        <f t="shared" si="47"/>
        <v>日高中学校</v>
      </c>
      <c r="I195" s="317" ph="1"/>
      <c r="J195" s="33" t="s">
        <v>1344</v>
      </c>
      <c r="K195" s="166" t="str">
        <f t="shared" si="45"/>
        <v>日立市小木津町3-26-1</v>
      </c>
      <c r="L195" s="182" t="s">
        <v>1343</v>
      </c>
      <c r="M195" s="33" t="s">
        <v>1344</v>
      </c>
      <c r="N195" s="36">
        <v>294424418</v>
      </c>
      <c r="O195" s="36">
        <v>294436519</v>
      </c>
      <c r="P195" s="78"/>
      <c r="Q195" s="534" t="str">
        <f t="shared" si="46"/>
        <v/>
      </c>
      <c r="R195" s="55"/>
      <c r="S195" s="55"/>
      <c r="T195" s="55"/>
      <c r="U195" s="593" t="str">
        <f t="shared" si="31"/>
        <v/>
      </c>
      <c r="V195" s="55"/>
      <c r="W195" s="55"/>
      <c r="X195" s="78"/>
    </row>
    <row r="196" spans="2:24" s="1" customFormat="1" ht="44.25" customHeight="1">
      <c r="B196" s="259">
        <v>194</v>
      </c>
      <c r="C196" s="354">
        <v>32</v>
      </c>
      <c r="D196" s="354" t="s">
        <v>1830</v>
      </c>
      <c r="E196" s="355" t="s">
        <v>1831</v>
      </c>
      <c r="F196" s="364" t="s">
        <v>1820</v>
      </c>
      <c r="G196" s="292" t="s">
        <v>478</v>
      </c>
      <c r="H196" s="261" t="str">
        <f t="shared" si="47"/>
        <v>坂本中学校</v>
      </c>
      <c r="I196" s="317" ph="1"/>
      <c r="J196" s="33" t="s">
        <v>1346</v>
      </c>
      <c r="K196" s="166" t="str">
        <f t="shared" si="45"/>
        <v>日立市石名坂町1-30-1</v>
      </c>
      <c r="L196" s="182" t="s">
        <v>1345</v>
      </c>
      <c r="M196" s="33" t="s">
        <v>1346</v>
      </c>
      <c r="N196" s="36">
        <v>294522409</v>
      </c>
      <c r="O196" s="36">
        <v>294525911</v>
      </c>
      <c r="P196" s="78"/>
      <c r="Q196" s="534" t="str">
        <f t="shared" si="46"/>
        <v/>
      </c>
      <c r="R196" s="55"/>
      <c r="S196" s="55"/>
      <c r="T196" s="55"/>
      <c r="U196" s="593" t="str">
        <f t="shared" ref="U196:U259" si="48">IF(P196="","",(DATEDIF($Q196,$X$1,"y")&amp;"."&amp;DATEDIF($Q196,$X$1,"yM")))</f>
        <v/>
      </c>
      <c r="V196" s="55"/>
      <c r="W196" s="55"/>
      <c r="X196" s="78"/>
    </row>
    <row r="197" spans="2:24" s="1" customFormat="1" ht="44.25" customHeight="1">
      <c r="B197" s="259">
        <v>195</v>
      </c>
      <c r="C197" s="354">
        <v>33</v>
      </c>
      <c r="D197" s="354" t="s">
        <v>1830</v>
      </c>
      <c r="E197" s="355" t="s">
        <v>1831</v>
      </c>
      <c r="F197" s="364" t="s">
        <v>1820</v>
      </c>
      <c r="G197" s="292" t="s">
        <v>475</v>
      </c>
      <c r="H197" s="261" t="str">
        <f t="shared" si="47"/>
        <v>久慈中学校</v>
      </c>
      <c r="I197" s="317" ph="1"/>
      <c r="J197" s="33" t="s">
        <v>477</v>
      </c>
      <c r="K197" s="166" t="str">
        <f t="shared" si="45"/>
        <v>日立市久慈町6-20-2</v>
      </c>
      <c r="L197" s="182" t="s">
        <v>1347</v>
      </c>
      <c r="M197" s="33" t="s">
        <v>477</v>
      </c>
      <c r="N197" s="36">
        <v>294523242</v>
      </c>
      <c r="O197" s="36">
        <v>294525909</v>
      </c>
      <c r="P197" s="78"/>
      <c r="Q197" s="534" t="str">
        <f t="shared" si="46"/>
        <v/>
      </c>
      <c r="R197" s="55"/>
      <c r="S197" s="67"/>
      <c r="T197" s="67"/>
      <c r="U197" s="593" t="str">
        <f t="shared" si="48"/>
        <v/>
      </c>
      <c r="V197" s="67"/>
      <c r="W197" s="67"/>
      <c r="X197" s="114"/>
    </row>
    <row r="198" spans="2:24" s="1" customFormat="1" ht="44.25" customHeight="1">
      <c r="B198" s="259">
        <v>196</v>
      </c>
      <c r="C198" s="354">
        <v>34</v>
      </c>
      <c r="D198" s="354" t="s">
        <v>1830</v>
      </c>
      <c r="E198" s="355" t="s">
        <v>1831</v>
      </c>
      <c r="F198" s="364" t="s">
        <v>1820</v>
      </c>
      <c r="G198" s="292" t="s">
        <v>123</v>
      </c>
      <c r="H198" s="261" t="str">
        <f t="shared" si="47"/>
        <v>豊浦中学校</v>
      </c>
      <c r="I198" s="317" ph="1"/>
      <c r="J198" s="33" t="s">
        <v>124</v>
      </c>
      <c r="K198" s="166" t="str">
        <f t="shared" si="45"/>
        <v>日立市川尻町3-11-1</v>
      </c>
      <c r="L198" s="182" t="s">
        <v>1348</v>
      </c>
      <c r="M198" s="33" t="s">
        <v>124</v>
      </c>
      <c r="N198" s="36">
        <v>294435719</v>
      </c>
      <c r="O198" s="36">
        <v>294436520</v>
      </c>
      <c r="P198" s="78"/>
      <c r="Q198" s="534" t="str">
        <f t="shared" si="46"/>
        <v/>
      </c>
      <c r="R198" s="55"/>
      <c r="S198" s="67"/>
      <c r="T198" s="67"/>
      <c r="U198" s="593" t="str">
        <f t="shared" si="48"/>
        <v/>
      </c>
      <c r="V198" s="67"/>
      <c r="W198" s="67"/>
      <c r="X198" s="78"/>
    </row>
    <row r="199" spans="2:24" s="1" customFormat="1" ht="44.25" customHeight="1">
      <c r="B199" s="259">
        <v>197</v>
      </c>
      <c r="C199" s="354">
        <v>35</v>
      </c>
      <c r="D199" s="354" t="s">
        <v>1830</v>
      </c>
      <c r="E199" s="355" t="s">
        <v>1831</v>
      </c>
      <c r="F199" s="364" t="s">
        <v>1820</v>
      </c>
      <c r="G199" s="292" t="s">
        <v>461</v>
      </c>
      <c r="H199" s="261" t="str">
        <f t="shared" si="47"/>
        <v>河原子中学校</v>
      </c>
      <c r="I199" s="317" ph="1"/>
      <c r="J199" s="33" t="s">
        <v>1350</v>
      </c>
      <c r="K199" s="166" t="str">
        <f t="shared" si="45"/>
        <v>日立市東多賀町4-10-10</v>
      </c>
      <c r="L199" s="182" t="s">
        <v>1349</v>
      </c>
      <c r="M199" s="33" t="s">
        <v>1350</v>
      </c>
      <c r="N199" s="36">
        <v>294360532</v>
      </c>
      <c r="O199" s="36">
        <v>294366322</v>
      </c>
      <c r="P199" s="78"/>
      <c r="Q199" s="534" t="str">
        <f t="shared" si="46"/>
        <v/>
      </c>
      <c r="R199" s="55"/>
      <c r="S199" s="67"/>
      <c r="T199" s="67"/>
      <c r="U199" s="593" t="str">
        <f t="shared" si="48"/>
        <v/>
      </c>
      <c r="V199" s="67"/>
      <c r="W199" s="67"/>
      <c r="X199" s="78"/>
    </row>
    <row r="200" spans="2:24" s="1" customFormat="1" ht="44.25" customHeight="1">
      <c r="B200" s="259">
        <v>198</v>
      </c>
      <c r="C200" s="354">
        <v>36</v>
      </c>
      <c r="D200" s="354" t="s">
        <v>1830</v>
      </c>
      <c r="E200" s="355" t="s">
        <v>1831</v>
      </c>
      <c r="F200" s="364" t="s">
        <v>1820</v>
      </c>
      <c r="G200" s="292" t="s">
        <v>1351</v>
      </c>
      <c r="H200" s="261" t="str">
        <f t="shared" si="47"/>
        <v>台原中学校</v>
      </c>
      <c r="I200" s="317" ph="1"/>
      <c r="J200" s="33" t="s">
        <v>1353</v>
      </c>
      <c r="K200" s="166" t="str">
        <f t="shared" si="45"/>
        <v>日立市台原町1-9-1</v>
      </c>
      <c r="L200" s="182" t="s">
        <v>1352</v>
      </c>
      <c r="M200" s="33" t="s">
        <v>1353</v>
      </c>
      <c r="N200" s="36">
        <v>294346601</v>
      </c>
      <c r="O200" s="36">
        <v>294366323</v>
      </c>
      <c r="P200" s="78"/>
      <c r="Q200" s="534" t="str">
        <f t="shared" si="46"/>
        <v/>
      </c>
      <c r="R200" s="55"/>
      <c r="S200" s="67"/>
      <c r="T200" s="67"/>
      <c r="U200" s="593" t="str">
        <f t="shared" si="48"/>
        <v/>
      </c>
      <c r="V200" s="67"/>
      <c r="W200" s="67"/>
      <c r="X200" s="114"/>
    </row>
    <row r="201" spans="2:24" s="1" customFormat="1" ht="44.25" customHeight="1">
      <c r="B201" s="259">
        <v>199</v>
      </c>
      <c r="C201" s="354">
        <v>37</v>
      </c>
      <c r="D201" s="354" t="s">
        <v>1830</v>
      </c>
      <c r="E201" s="355" t="s">
        <v>1831</v>
      </c>
      <c r="F201" s="364" t="s">
        <v>1820</v>
      </c>
      <c r="G201" s="292" t="s">
        <v>118</v>
      </c>
      <c r="H201" s="261" t="str">
        <f t="shared" si="47"/>
        <v>滑川中学校</v>
      </c>
      <c r="I201" s="317" ph="1"/>
      <c r="J201" s="33" t="s">
        <v>1355</v>
      </c>
      <c r="K201" s="166" t="str">
        <f t="shared" si="45"/>
        <v>日立市東滑川町3-17-1</v>
      </c>
      <c r="L201" s="182" t="s">
        <v>1354</v>
      </c>
      <c r="M201" s="33" t="s">
        <v>1355</v>
      </c>
      <c r="N201" s="36">
        <v>294247034</v>
      </c>
      <c r="O201" s="36">
        <v>294241163</v>
      </c>
      <c r="P201" s="78"/>
      <c r="Q201" s="534" t="str">
        <f t="shared" si="46"/>
        <v/>
      </c>
      <c r="R201" s="55"/>
      <c r="S201" s="67"/>
      <c r="T201" s="67"/>
      <c r="U201" s="593" t="str">
        <f t="shared" si="48"/>
        <v/>
      </c>
      <c r="V201" s="67"/>
      <c r="W201" s="67"/>
      <c r="X201" s="78"/>
    </row>
    <row r="202" spans="2:24" s="1" customFormat="1" ht="44.25" customHeight="1">
      <c r="B202" s="259">
        <v>200</v>
      </c>
      <c r="C202" s="280">
        <v>38</v>
      </c>
      <c r="D202" s="280" t="s">
        <v>1830</v>
      </c>
      <c r="E202" s="404" t="s">
        <v>1831</v>
      </c>
      <c r="F202" s="353" t="s">
        <v>1820</v>
      </c>
      <c r="G202" s="293" t="s">
        <v>1356</v>
      </c>
      <c r="H202" s="264" t="str">
        <f t="shared" si="47"/>
        <v>十王中学校</v>
      </c>
      <c r="I202" s="320" ph="1"/>
      <c r="J202" s="185" t="s">
        <v>1684</v>
      </c>
      <c r="K202" s="176" t="str">
        <f t="shared" si="45"/>
        <v>日立市十王町友部600</v>
      </c>
      <c r="L202" s="186" t="s">
        <v>1357</v>
      </c>
      <c r="M202" s="185" t="s">
        <v>1684</v>
      </c>
      <c r="N202" s="204">
        <v>294392400</v>
      </c>
      <c r="O202" s="204">
        <v>294392621</v>
      </c>
      <c r="P202" s="81"/>
      <c r="Q202" s="542" t="str">
        <f t="shared" si="46"/>
        <v/>
      </c>
      <c r="R202" s="57"/>
      <c r="S202" s="75"/>
      <c r="T202" s="75"/>
      <c r="U202" s="596" t="str">
        <f t="shared" si="48"/>
        <v/>
      </c>
      <c r="V202" s="75"/>
      <c r="W202" s="75"/>
      <c r="X202" s="81"/>
    </row>
    <row r="203" spans="2:24" s="1" customFormat="1" ht="44.25" customHeight="1">
      <c r="B203" s="259">
        <v>201</v>
      </c>
      <c r="C203" s="259">
        <v>39</v>
      </c>
      <c r="D203" s="259" t="s">
        <v>1830</v>
      </c>
      <c r="E203" s="273" t="s">
        <v>1831</v>
      </c>
      <c r="F203" s="309" t="s">
        <v>1820</v>
      </c>
      <c r="G203" s="293" t="s">
        <v>1753</v>
      </c>
      <c r="H203" s="274" t="str">
        <f>G203&amp;"小中一貫教育校"</f>
        <v>中里小中一貫教育校</v>
      </c>
      <c r="I203" s="330" ph="1"/>
      <c r="J203" s="215" t="s">
        <v>121</v>
      </c>
      <c r="K203" s="190" t="str">
        <f t="shared" si="45"/>
        <v>日立市東河内町1953</v>
      </c>
      <c r="L203" s="216" t="s">
        <v>1757</v>
      </c>
      <c r="M203" s="215" t="s">
        <v>121</v>
      </c>
      <c r="N203" s="357">
        <v>294590344</v>
      </c>
      <c r="O203" s="357">
        <v>294590749</v>
      </c>
      <c r="P203" s="110"/>
      <c r="Q203" s="530" t="str">
        <f t="shared" si="46"/>
        <v/>
      </c>
      <c r="R203" s="58"/>
      <c r="S203" s="71"/>
      <c r="T203" s="71"/>
      <c r="U203" s="597" t="str">
        <f t="shared" si="48"/>
        <v/>
      </c>
      <c r="V203" s="71"/>
      <c r="W203" s="71"/>
      <c r="X203" s="81"/>
    </row>
    <row r="204" spans="2:24" s="1" customFormat="1" ht="44.25" customHeight="1">
      <c r="B204" s="259">
        <v>202</v>
      </c>
      <c r="C204" s="259">
        <v>40</v>
      </c>
      <c r="D204" s="259" t="s">
        <v>1830</v>
      </c>
      <c r="E204" s="273" t="s">
        <v>1831</v>
      </c>
      <c r="F204" s="259" t="s">
        <v>1832</v>
      </c>
      <c r="G204" s="286"/>
      <c r="H204" s="159" t="s">
        <v>1797</v>
      </c>
      <c r="I204" s="330" ph="1"/>
      <c r="J204" s="215" t="s">
        <v>1798</v>
      </c>
      <c r="K204" s="190" t="str">
        <f>"日立市"&amp;L204</f>
        <v>日立市鮎川町３ー１１ー２</v>
      </c>
      <c r="L204" s="216" t="s">
        <v>1799</v>
      </c>
      <c r="M204" s="215" t="s">
        <v>1798</v>
      </c>
      <c r="N204" s="357">
        <v>294360530</v>
      </c>
      <c r="O204" s="357">
        <v>294360557</v>
      </c>
      <c r="P204" s="110"/>
      <c r="Q204" s="530" t="str">
        <f t="shared" si="46"/>
        <v/>
      </c>
      <c r="R204" s="58"/>
      <c r="S204" s="58"/>
      <c r="T204" s="58"/>
      <c r="U204" s="597" t="str">
        <f t="shared" si="48"/>
        <v/>
      </c>
      <c r="V204" s="58"/>
      <c r="W204" s="58"/>
      <c r="X204" s="110"/>
    </row>
    <row r="205" spans="2:24" s="1" customFormat="1" ht="44.25" customHeight="1">
      <c r="B205" s="259">
        <v>203</v>
      </c>
      <c r="C205" s="260">
        <v>1</v>
      </c>
      <c r="D205" s="260" t="s">
        <v>1830</v>
      </c>
      <c r="E205" s="276" t="s">
        <v>1833</v>
      </c>
      <c r="F205" s="309" t="s">
        <v>1819</v>
      </c>
      <c r="G205" s="291" t="s">
        <v>499</v>
      </c>
      <c r="H205" s="42" t="str">
        <f>G205&amp;"小学校"</f>
        <v>太田小学校</v>
      </c>
      <c r="I205" s="321" ph="1"/>
      <c r="J205" s="43" t="s">
        <v>501</v>
      </c>
      <c r="K205" s="162" t="str">
        <f>"常陸太田市"&amp;L205</f>
        <v>常陸太田市中城町151</v>
      </c>
      <c r="L205" s="45" t="s">
        <v>500</v>
      </c>
      <c r="M205" s="43" t="s">
        <v>501</v>
      </c>
      <c r="N205" s="46">
        <v>294721255</v>
      </c>
      <c r="O205" s="46">
        <v>294721256</v>
      </c>
      <c r="P205" s="77"/>
      <c r="Q205" s="536" t="str">
        <f t="shared" ref="Q205:Q219" si="49">IF(P205="","","s"&amp;$P205)</f>
        <v/>
      </c>
      <c r="R205" s="54"/>
      <c r="S205" s="54"/>
      <c r="T205" s="54"/>
      <c r="U205" s="595" t="str">
        <f t="shared" si="48"/>
        <v/>
      </c>
      <c r="V205" s="54"/>
      <c r="W205" s="54"/>
      <c r="X205" s="77"/>
    </row>
    <row r="206" spans="2:24" s="1" customFormat="1" ht="44.25" customHeight="1">
      <c r="B206" s="259">
        <v>204</v>
      </c>
      <c r="C206" s="354">
        <v>2</v>
      </c>
      <c r="D206" s="354" t="s">
        <v>1830</v>
      </c>
      <c r="E206" s="355" t="s">
        <v>1833</v>
      </c>
      <c r="F206" s="364" t="s">
        <v>1819</v>
      </c>
      <c r="G206" s="292" t="s">
        <v>502</v>
      </c>
      <c r="H206" s="47" t="str">
        <f t="shared" ref="H206:H210" si="50">G206&amp;"小学校"</f>
        <v>機初小学校</v>
      </c>
      <c r="I206" s="322" ph="1"/>
      <c r="J206" s="33" t="s">
        <v>136</v>
      </c>
      <c r="K206" s="166" t="str">
        <f t="shared" ref="K206:K219" si="51">"常陸太田市"&amp;L206</f>
        <v>常陸太田市幡町929</v>
      </c>
      <c r="L206" s="35" t="s">
        <v>503</v>
      </c>
      <c r="M206" s="33" t="s">
        <v>136</v>
      </c>
      <c r="N206" s="36">
        <v>294743482</v>
      </c>
      <c r="O206" s="36">
        <v>294744137</v>
      </c>
      <c r="P206" s="78"/>
      <c r="Q206" s="534" t="str">
        <f t="shared" si="49"/>
        <v/>
      </c>
      <c r="R206" s="55"/>
      <c r="S206" s="55"/>
      <c r="T206" s="55"/>
      <c r="U206" s="593" t="str">
        <f t="shared" si="48"/>
        <v/>
      </c>
      <c r="V206" s="55"/>
      <c r="W206" s="55"/>
      <c r="X206" s="78"/>
    </row>
    <row r="207" spans="2:24" s="1" customFormat="1" ht="44.25" customHeight="1">
      <c r="B207" s="259">
        <v>205</v>
      </c>
      <c r="C207" s="354">
        <v>3</v>
      </c>
      <c r="D207" s="354" t="s">
        <v>1830</v>
      </c>
      <c r="E207" s="355" t="s">
        <v>1833</v>
      </c>
      <c r="F207" s="364" t="s">
        <v>1819</v>
      </c>
      <c r="G207" s="292" t="s">
        <v>1754</v>
      </c>
      <c r="H207" s="47" t="str">
        <f t="shared" si="50"/>
        <v>峰山小学校</v>
      </c>
      <c r="I207" s="322" ph="1"/>
      <c r="J207" s="33" t="s">
        <v>505</v>
      </c>
      <c r="K207" s="166" t="str">
        <f t="shared" si="51"/>
        <v>常陸太田市谷河原町298</v>
      </c>
      <c r="L207" s="35" t="s">
        <v>504</v>
      </c>
      <c r="M207" s="33" t="s">
        <v>505</v>
      </c>
      <c r="N207" s="36">
        <v>294721306</v>
      </c>
      <c r="O207" s="36">
        <v>294732702</v>
      </c>
      <c r="P207" s="78"/>
      <c r="Q207" s="534" t="str">
        <f t="shared" si="49"/>
        <v/>
      </c>
      <c r="R207" s="55"/>
      <c r="S207" s="55"/>
      <c r="T207" s="55"/>
      <c r="U207" s="593" t="str">
        <f t="shared" si="48"/>
        <v/>
      </c>
      <c r="V207" s="55"/>
      <c r="W207" s="55"/>
      <c r="X207" s="78"/>
    </row>
    <row r="208" spans="2:24" s="1" customFormat="1" ht="44.25" customHeight="1">
      <c r="B208" s="259">
        <v>206</v>
      </c>
      <c r="C208" s="354">
        <v>4</v>
      </c>
      <c r="D208" s="354" t="s">
        <v>1830</v>
      </c>
      <c r="E208" s="355" t="s">
        <v>1833</v>
      </c>
      <c r="F208" s="364" t="s">
        <v>1819</v>
      </c>
      <c r="G208" s="292" t="s">
        <v>506</v>
      </c>
      <c r="H208" s="47" t="str">
        <f t="shared" si="50"/>
        <v>誉田小学校</v>
      </c>
      <c r="I208" s="322" ph="1"/>
      <c r="J208" s="33" t="s">
        <v>508</v>
      </c>
      <c r="K208" s="166" t="str">
        <f t="shared" si="51"/>
        <v>常陸太田市増井町1303</v>
      </c>
      <c r="L208" s="35" t="s">
        <v>507</v>
      </c>
      <c r="M208" s="33" t="s">
        <v>508</v>
      </c>
      <c r="N208" s="36">
        <v>294720352</v>
      </c>
      <c r="O208" s="36">
        <v>294732703</v>
      </c>
      <c r="P208" s="78"/>
      <c r="Q208" s="534" t="str">
        <f t="shared" si="49"/>
        <v/>
      </c>
      <c r="R208" s="55"/>
      <c r="S208" s="55"/>
      <c r="T208" s="55"/>
      <c r="U208" s="593" t="str">
        <f t="shared" si="48"/>
        <v/>
      </c>
      <c r="V208" s="55"/>
      <c r="W208" s="55"/>
      <c r="X208" s="78"/>
    </row>
    <row r="209" spans="2:24" s="1" customFormat="1" ht="44.25" customHeight="1">
      <c r="B209" s="259">
        <v>207</v>
      </c>
      <c r="C209" s="354">
        <v>5</v>
      </c>
      <c r="D209" s="354" t="s">
        <v>1830</v>
      </c>
      <c r="E209" s="355" t="s">
        <v>1833</v>
      </c>
      <c r="F209" s="364" t="s">
        <v>1819</v>
      </c>
      <c r="G209" s="292" t="s">
        <v>134</v>
      </c>
      <c r="H209" s="47" t="str">
        <f t="shared" si="50"/>
        <v>世矢小学校</v>
      </c>
      <c r="I209" s="322" ph="1"/>
      <c r="J209" s="33" t="s">
        <v>135</v>
      </c>
      <c r="K209" s="166" t="str">
        <f t="shared" si="51"/>
        <v>常陸太田市真弓町1855</v>
      </c>
      <c r="L209" s="35" t="s">
        <v>509</v>
      </c>
      <c r="M209" s="33" t="s">
        <v>135</v>
      </c>
      <c r="N209" s="36">
        <v>294743201</v>
      </c>
      <c r="O209" s="36">
        <v>294743242</v>
      </c>
      <c r="P209" s="78"/>
      <c r="Q209" s="534" t="str">
        <f t="shared" si="49"/>
        <v/>
      </c>
      <c r="R209" s="55"/>
      <c r="S209" s="55"/>
      <c r="T209" s="55"/>
      <c r="U209" s="593" t="str">
        <f t="shared" si="48"/>
        <v/>
      </c>
      <c r="V209" s="55"/>
      <c r="W209" s="55"/>
      <c r="X209" s="78"/>
    </row>
    <row r="210" spans="2:24" s="1" customFormat="1" ht="44.25" customHeight="1">
      <c r="B210" s="259">
        <v>208</v>
      </c>
      <c r="C210" s="352">
        <v>6</v>
      </c>
      <c r="D210" s="352" t="s">
        <v>1830</v>
      </c>
      <c r="E210" s="406" t="s">
        <v>1833</v>
      </c>
      <c r="F210" s="353" t="s">
        <v>1819</v>
      </c>
      <c r="G210" s="295" t="s">
        <v>1755</v>
      </c>
      <c r="H210" s="269" t="str">
        <f t="shared" si="50"/>
        <v>金砂郷小学校</v>
      </c>
      <c r="I210" s="326" ph="1"/>
      <c r="J210" s="199" t="s">
        <v>137</v>
      </c>
      <c r="K210" s="200" t="str">
        <f t="shared" si="51"/>
        <v>常陸太田市大里町4401</v>
      </c>
      <c r="L210" s="225" t="s">
        <v>510</v>
      </c>
      <c r="M210" s="199" t="s">
        <v>137</v>
      </c>
      <c r="N210" s="358">
        <v>294761700</v>
      </c>
      <c r="O210" s="358">
        <v>294761701</v>
      </c>
      <c r="P210" s="111"/>
      <c r="Q210" s="541" t="str">
        <f t="shared" si="49"/>
        <v/>
      </c>
      <c r="R210" s="60"/>
      <c r="S210" s="60"/>
      <c r="T210" s="60"/>
      <c r="U210" s="593" t="str">
        <f t="shared" si="48"/>
        <v/>
      </c>
      <c r="V210" s="60"/>
      <c r="W210" s="60"/>
      <c r="X210" s="111"/>
    </row>
    <row r="211" spans="2:24" s="1" customFormat="1" ht="44.25" customHeight="1">
      <c r="B211" s="259">
        <v>209</v>
      </c>
      <c r="C211" s="354">
        <v>7</v>
      </c>
      <c r="D211" s="354" t="s">
        <v>1830</v>
      </c>
      <c r="E211" s="355" t="s">
        <v>1833</v>
      </c>
      <c r="F211" s="364" t="s">
        <v>1820</v>
      </c>
      <c r="G211" s="292" t="s">
        <v>138</v>
      </c>
      <c r="H211" s="47" t="str">
        <f>G211&amp;"小学校"</f>
        <v>水府小学校</v>
      </c>
      <c r="I211" s="322" ph="1"/>
      <c r="J211" s="33" t="s">
        <v>139</v>
      </c>
      <c r="K211" s="166" t="str">
        <f t="shared" ref="K211:K212" si="52">"常陸太田市"&amp;L211</f>
        <v>常陸太田市町田町696</v>
      </c>
      <c r="L211" s="182" t="s">
        <v>1369</v>
      </c>
      <c r="M211" s="33" t="s">
        <v>139</v>
      </c>
      <c r="N211" s="36">
        <v>294851141</v>
      </c>
      <c r="O211" s="36">
        <v>294851909</v>
      </c>
      <c r="P211" s="78"/>
      <c r="Q211" s="534" t="str">
        <f t="shared" ref="Q211:Q212" si="53">IF(P211="","","s"&amp;$P211)</f>
        <v/>
      </c>
      <c r="R211" s="55"/>
      <c r="S211" s="55"/>
      <c r="T211" s="55"/>
      <c r="U211" s="593" t="str">
        <f t="shared" si="48"/>
        <v/>
      </c>
      <c r="V211" s="55"/>
      <c r="W211" s="55"/>
      <c r="X211" s="78"/>
    </row>
    <row r="212" spans="2:24" s="1" customFormat="1" ht="44.25" customHeight="1">
      <c r="B212" s="259">
        <v>210</v>
      </c>
      <c r="C212" s="352">
        <v>8</v>
      </c>
      <c r="D212" s="352" t="s">
        <v>1830</v>
      </c>
      <c r="E212" s="406" t="s">
        <v>1833</v>
      </c>
      <c r="F212" s="352" t="s">
        <v>1820</v>
      </c>
      <c r="G212" s="295" t="s">
        <v>140</v>
      </c>
      <c r="H212" s="269" t="str">
        <f>G212&amp;"小学校"</f>
        <v>里美小学校</v>
      </c>
      <c r="I212" s="326" ph="1"/>
      <c r="J212" s="199" t="s">
        <v>141</v>
      </c>
      <c r="K212" s="200" t="str">
        <f t="shared" si="52"/>
        <v>常陸太田市大中町60-1</v>
      </c>
      <c r="L212" s="201" t="s">
        <v>1370</v>
      </c>
      <c r="M212" s="199" t="s">
        <v>141</v>
      </c>
      <c r="N212" s="358">
        <v>294822008</v>
      </c>
      <c r="O212" s="358">
        <v>294822009</v>
      </c>
      <c r="P212" s="111"/>
      <c r="Q212" s="541" t="str">
        <f t="shared" si="53"/>
        <v/>
      </c>
      <c r="R212" s="60"/>
      <c r="S212" s="60"/>
      <c r="T212" s="60"/>
      <c r="U212" s="596" t="str">
        <f t="shared" si="48"/>
        <v/>
      </c>
      <c r="V212" s="60"/>
      <c r="W212" s="60"/>
      <c r="X212" s="111"/>
    </row>
    <row r="213" spans="2:24" s="1" customFormat="1" ht="44.25" customHeight="1">
      <c r="B213" s="259">
        <v>211</v>
      </c>
      <c r="C213" s="260">
        <v>9</v>
      </c>
      <c r="D213" s="260" t="s">
        <v>1830</v>
      </c>
      <c r="E213" s="276" t="s">
        <v>1833</v>
      </c>
      <c r="F213" s="309" t="s">
        <v>1820</v>
      </c>
      <c r="G213" s="291" t="s">
        <v>499</v>
      </c>
      <c r="H213" s="42" t="str">
        <f>G213&amp;"中学校"</f>
        <v>太田中学校</v>
      </c>
      <c r="I213" s="321" ph="1"/>
      <c r="J213" s="43" t="s">
        <v>1359</v>
      </c>
      <c r="K213" s="162" t="str">
        <f t="shared" si="51"/>
        <v>常陸太田市新宿町466</v>
      </c>
      <c r="L213" s="179" t="s">
        <v>1358</v>
      </c>
      <c r="M213" s="43" t="s">
        <v>1359</v>
      </c>
      <c r="N213" s="46">
        <v>294721120</v>
      </c>
      <c r="O213" s="46">
        <v>294721129</v>
      </c>
      <c r="P213" s="77"/>
      <c r="Q213" s="536" t="str">
        <f t="shared" si="49"/>
        <v/>
      </c>
      <c r="R213" s="54"/>
      <c r="S213" s="54"/>
      <c r="T213" s="54"/>
      <c r="U213" s="595" t="str">
        <f t="shared" si="48"/>
        <v/>
      </c>
      <c r="V213" s="54"/>
      <c r="W213" s="54"/>
      <c r="X213" s="77"/>
    </row>
    <row r="214" spans="2:24" s="1" customFormat="1" ht="44.25" customHeight="1">
      <c r="B214" s="259">
        <v>212</v>
      </c>
      <c r="C214" s="354">
        <v>10</v>
      </c>
      <c r="D214" s="354" t="s">
        <v>1830</v>
      </c>
      <c r="E214" s="355" t="s">
        <v>1833</v>
      </c>
      <c r="F214" s="364" t="s">
        <v>1820</v>
      </c>
      <c r="G214" s="292" t="s">
        <v>1360</v>
      </c>
      <c r="H214" s="47" t="str">
        <f t="shared" ref="H214:H217" si="54">G214&amp;"中学校"</f>
        <v>峰山中学校</v>
      </c>
      <c r="I214" s="322" ph="1"/>
      <c r="J214" s="33" t="s">
        <v>1362</v>
      </c>
      <c r="K214" s="166" t="str">
        <f t="shared" si="51"/>
        <v>常陸太田市磯部町1620</v>
      </c>
      <c r="L214" s="182" t="s">
        <v>1361</v>
      </c>
      <c r="M214" s="33" t="s">
        <v>1362</v>
      </c>
      <c r="N214" s="36">
        <v>294726222</v>
      </c>
      <c r="O214" s="36">
        <v>294726223</v>
      </c>
      <c r="P214" s="78"/>
      <c r="Q214" s="534" t="str">
        <f t="shared" si="49"/>
        <v/>
      </c>
      <c r="R214" s="55"/>
      <c r="S214" s="55"/>
      <c r="T214" s="55"/>
      <c r="U214" s="593" t="str">
        <f t="shared" si="48"/>
        <v/>
      </c>
      <c r="V214" s="55"/>
      <c r="W214" s="55"/>
      <c r="X214" s="78"/>
    </row>
    <row r="215" spans="2:24" s="1" customFormat="1" ht="44.25" customHeight="1">
      <c r="B215" s="259">
        <v>213</v>
      </c>
      <c r="C215" s="354">
        <v>11</v>
      </c>
      <c r="D215" s="354" t="s">
        <v>1830</v>
      </c>
      <c r="E215" s="355" t="s">
        <v>1833</v>
      </c>
      <c r="F215" s="364" t="s">
        <v>1820</v>
      </c>
      <c r="G215" s="292" t="s">
        <v>134</v>
      </c>
      <c r="H215" s="47" t="str">
        <f t="shared" si="54"/>
        <v>世矢中学校</v>
      </c>
      <c r="I215" s="322" ph="1"/>
      <c r="J215" s="33" t="s">
        <v>135</v>
      </c>
      <c r="K215" s="166" t="str">
        <f t="shared" si="51"/>
        <v>常陸太田市真弓町1878</v>
      </c>
      <c r="L215" s="182" t="s">
        <v>1363</v>
      </c>
      <c r="M215" s="33" t="s">
        <v>135</v>
      </c>
      <c r="N215" s="36">
        <v>294743093</v>
      </c>
      <c r="O215" s="36">
        <v>294743249</v>
      </c>
      <c r="P215" s="78"/>
      <c r="Q215" s="534" t="str">
        <f t="shared" si="49"/>
        <v/>
      </c>
      <c r="R215" s="55"/>
      <c r="S215" s="55"/>
      <c r="T215" s="55"/>
      <c r="U215" s="593" t="str">
        <f t="shared" si="48"/>
        <v/>
      </c>
      <c r="V215" s="55"/>
      <c r="W215" s="55"/>
      <c r="X215" s="78"/>
    </row>
    <row r="216" spans="2:24" s="1" customFormat="1" ht="44.25" customHeight="1">
      <c r="B216" s="259">
        <v>214</v>
      </c>
      <c r="C216" s="354">
        <v>12</v>
      </c>
      <c r="D216" s="354" t="s">
        <v>1830</v>
      </c>
      <c r="E216" s="355" t="s">
        <v>1833</v>
      </c>
      <c r="F216" s="364" t="s">
        <v>1820</v>
      </c>
      <c r="G216" s="292" t="s">
        <v>1364</v>
      </c>
      <c r="H216" s="47" t="str">
        <f t="shared" si="54"/>
        <v>瑞竜中学校</v>
      </c>
      <c r="I216" s="322" ph="1"/>
      <c r="J216" s="33" t="s">
        <v>1366</v>
      </c>
      <c r="K216" s="166" t="str">
        <f t="shared" si="51"/>
        <v>常陸太田市瑞龍町570</v>
      </c>
      <c r="L216" s="182" t="s">
        <v>1365</v>
      </c>
      <c r="M216" s="33" t="s">
        <v>1366</v>
      </c>
      <c r="N216" s="36">
        <v>294721130</v>
      </c>
      <c r="O216" s="36">
        <v>294721139</v>
      </c>
      <c r="P216" s="78"/>
      <c r="Q216" s="534" t="str">
        <f t="shared" si="49"/>
        <v/>
      </c>
      <c r="R216" s="55"/>
      <c r="S216" s="55"/>
      <c r="T216" s="55"/>
      <c r="U216" s="593" t="str">
        <f t="shared" si="48"/>
        <v/>
      </c>
      <c r="V216" s="55"/>
      <c r="W216" s="55"/>
      <c r="X216" s="78"/>
    </row>
    <row r="217" spans="2:24" s="1" customFormat="1" ht="44.25" customHeight="1">
      <c r="B217" s="259">
        <v>215</v>
      </c>
      <c r="C217" s="354">
        <v>13</v>
      </c>
      <c r="D217" s="354" t="s">
        <v>1830</v>
      </c>
      <c r="E217" s="355" t="s">
        <v>1833</v>
      </c>
      <c r="F217" s="364" t="s">
        <v>1820</v>
      </c>
      <c r="G217" s="292" t="s">
        <v>1367</v>
      </c>
      <c r="H217" s="47" t="str">
        <f t="shared" si="54"/>
        <v>金砂郷中学校</v>
      </c>
      <c r="I217" s="322" ph="1"/>
      <c r="J217" s="33" t="s">
        <v>137</v>
      </c>
      <c r="K217" s="166" t="str">
        <f t="shared" si="51"/>
        <v>常陸太田市大里町3577</v>
      </c>
      <c r="L217" s="182" t="s">
        <v>1368</v>
      </c>
      <c r="M217" s="33" t="s">
        <v>137</v>
      </c>
      <c r="N217" s="36">
        <v>294762004</v>
      </c>
      <c r="O217" s="36" t="s">
        <v>1756</v>
      </c>
      <c r="P217" s="78"/>
      <c r="Q217" s="534" t="str">
        <f t="shared" si="49"/>
        <v/>
      </c>
      <c r="R217" s="55"/>
      <c r="S217" s="55"/>
      <c r="T217" s="55"/>
      <c r="U217" s="593" t="str">
        <f t="shared" si="48"/>
        <v/>
      </c>
      <c r="V217" s="55"/>
      <c r="W217" s="55"/>
      <c r="X217" s="78"/>
    </row>
    <row r="218" spans="2:24" s="1" customFormat="1" ht="44.25" customHeight="1">
      <c r="B218" s="259">
        <v>216</v>
      </c>
      <c r="C218" s="354">
        <v>14</v>
      </c>
      <c r="D218" s="354" t="s">
        <v>1830</v>
      </c>
      <c r="E218" s="355" t="s">
        <v>1833</v>
      </c>
      <c r="F218" s="364" t="s">
        <v>1820</v>
      </c>
      <c r="G218" s="292" t="s">
        <v>138</v>
      </c>
      <c r="H218" s="47" t="str">
        <f>G218&amp;"中学校"</f>
        <v>水府中学校</v>
      </c>
      <c r="I218" s="322" ph="1"/>
      <c r="J218" s="33" t="s">
        <v>139</v>
      </c>
      <c r="K218" s="166" t="str">
        <f t="shared" si="51"/>
        <v>常陸太田市町田町696</v>
      </c>
      <c r="L218" s="182" t="s">
        <v>1369</v>
      </c>
      <c r="M218" s="33" t="s">
        <v>139</v>
      </c>
      <c r="N218" s="36">
        <v>294851141</v>
      </c>
      <c r="O218" s="36">
        <v>294851909</v>
      </c>
      <c r="P218" s="78"/>
      <c r="Q218" s="534" t="str">
        <f t="shared" si="49"/>
        <v/>
      </c>
      <c r="R218" s="55"/>
      <c r="S218" s="55"/>
      <c r="T218" s="55"/>
      <c r="U218" s="593" t="str">
        <f t="shared" si="48"/>
        <v/>
      </c>
      <c r="V218" s="55"/>
      <c r="W218" s="55"/>
      <c r="X218" s="78"/>
    </row>
    <row r="219" spans="2:24" s="1" customFormat="1" ht="44.25" customHeight="1">
      <c r="B219" s="259">
        <v>217</v>
      </c>
      <c r="C219" s="370">
        <v>15</v>
      </c>
      <c r="D219" s="370" t="s">
        <v>1830</v>
      </c>
      <c r="E219" s="408" t="s">
        <v>1833</v>
      </c>
      <c r="F219" s="370" t="s">
        <v>1820</v>
      </c>
      <c r="G219" s="294" t="s">
        <v>140</v>
      </c>
      <c r="H219" s="48" t="str">
        <f>G219&amp;"中学校"</f>
        <v>里美中学校</v>
      </c>
      <c r="I219" s="332" ph="1"/>
      <c r="J219" s="49" t="s">
        <v>141</v>
      </c>
      <c r="K219" s="170" t="str">
        <f t="shared" si="51"/>
        <v>常陸太田市大中町60-1</v>
      </c>
      <c r="L219" s="198" t="s">
        <v>1370</v>
      </c>
      <c r="M219" s="49" t="s">
        <v>141</v>
      </c>
      <c r="N219" s="52">
        <v>294822008</v>
      </c>
      <c r="O219" s="52">
        <v>294822009</v>
      </c>
      <c r="P219" s="79"/>
      <c r="Q219" s="535" t="str">
        <f t="shared" si="49"/>
        <v/>
      </c>
      <c r="R219" s="59"/>
      <c r="S219" s="59"/>
      <c r="T219" s="59"/>
      <c r="U219" s="596" t="str">
        <f t="shared" si="48"/>
        <v/>
      </c>
      <c r="V219" s="59"/>
      <c r="W219" s="59"/>
      <c r="X219" s="79"/>
    </row>
    <row r="220" spans="2:24" s="1" customFormat="1" ht="44.25" customHeight="1">
      <c r="B220" s="259">
        <v>218</v>
      </c>
      <c r="C220" s="260">
        <v>1</v>
      </c>
      <c r="D220" s="260" t="s">
        <v>1830</v>
      </c>
      <c r="E220" s="276" t="s">
        <v>1834</v>
      </c>
      <c r="F220" s="309" t="s">
        <v>1819</v>
      </c>
      <c r="G220" s="291" t="s">
        <v>511</v>
      </c>
      <c r="H220" s="42" t="str">
        <f t="shared" ref="H220:H223" si="55">G220&amp;"小学校"</f>
        <v>高萩小学校</v>
      </c>
      <c r="I220" s="321" ph="1"/>
      <c r="J220" s="43" t="s">
        <v>513</v>
      </c>
      <c r="K220" s="162" t="str">
        <f>"高萩市"&amp;L220</f>
        <v>高萩市安良川1048</v>
      </c>
      <c r="L220" s="45" t="s">
        <v>512</v>
      </c>
      <c r="M220" s="43" t="s">
        <v>513</v>
      </c>
      <c r="N220" s="46">
        <v>293223073</v>
      </c>
      <c r="O220" s="46">
        <v>293223497</v>
      </c>
      <c r="P220" s="77"/>
      <c r="Q220" s="536" t="str">
        <f t="shared" ref="Q220:Q226" si="56">IF(P220="","","s"&amp;$P220)</f>
        <v/>
      </c>
      <c r="R220" s="54"/>
      <c r="S220" s="54"/>
      <c r="T220" s="54"/>
      <c r="U220" s="595" t="str">
        <f t="shared" si="48"/>
        <v/>
      </c>
      <c r="V220" s="54"/>
      <c r="W220" s="54"/>
      <c r="X220" s="77"/>
    </row>
    <row r="221" spans="2:24" s="1" customFormat="1" ht="44.25" customHeight="1">
      <c r="B221" s="259">
        <v>219</v>
      </c>
      <c r="C221" s="354">
        <v>2</v>
      </c>
      <c r="D221" s="354" t="s">
        <v>1830</v>
      </c>
      <c r="E221" s="355" t="s">
        <v>1834</v>
      </c>
      <c r="F221" s="364" t="s">
        <v>1819</v>
      </c>
      <c r="G221" s="292" t="s">
        <v>148</v>
      </c>
      <c r="H221" s="47" t="str">
        <f t="shared" si="55"/>
        <v>秋山小学校</v>
      </c>
      <c r="I221" s="322" ph="1"/>
      <c r="J221" s="33" t="s">
        <v>149</v>
      </c>
      <c r="K221" s="166" t="str">
        <f t="shared" ref="K221:K226" si="57">"高萩市"&amp;L221</f>
        <v>高萩市島名2161-1</v>
      </c>
      <c r="L221" s="35" t="s">
        <v>514</v>
      </c>
      <c r="M221" s="33" t="s">
        <v>149</v>
      </c>
      <c r="N221" s="36">
        <v>293222108</v>
      </c>
      <c r="O221" s="36">
        <v>293242913</v>
      </c>
      <c r="P221" s="78"/>
      <c r="Q221" s="534" t="str">
        <f t="shared" si="56"/>
        <v/>
      </c>
      <c r="R221" s="55"/>
      <c r="S221" s="55"/>
      <c r="T221" s="55"/>
      <c r="U221" s="593" t="str">
        <f t="shared" si="48"/>
        <v/>
      </c>
      <c r="V221" s="55"/>
      <c r="W221" s="55"/>
      <c r="X221" s="78"/>
    </row>
    <row r="222" spans="2:24" s="1" customFormat="1" ht="44.25" customHeight="1">
      <c r="B222" s="259">
        <v>220</v>
      </c>
      <c r="C222" s="354">
        <v>3</v>
      </c>
      <c r="D222" s="354" t="s">
        <v>1830</v>
      </c>
      <c r="E222" s="355" t="s">
        <v>1834</v>
      </c>
      <c r="F222" s="364" t="s">
        <v>1819</v>
      </c>
      <c r="G222" s="292" t="s">
        <v>145</v>
      </c>
      <c r="H222" s="47" t="str">
        <f t="shared" si="55"/>
        <v>東小学校</v>
      </c>
      <c r="I222" s="322" ph="1"/>
      <c r="J222" s="33" t="s">
        <v>147</v>
      </c>
      <c r="K222" s="166" t="str">
        <f t="shared" si="57"/>
        <v>高萩市有明町1-141</v>
      </c>
      <c r="L222" s="35" t="s">
        <v>146</v>
      </c>
      <c r="M222" s="33" t="s">
        <v>147</v>
      </c>
      <c r="N222" s="36">
        <v>293222542</v>
      </c>
      <c r="O222" s="36">
        <v>293222984</v>
      </c>
      <c r="P222" s="78"/>
      <c r="Q222" s="534" t="str">
        <f t="shared" si="56"/>
        <v/>
      </c>
      <c r="R222" s="55"/>
      <c r="S222" s="55"/>
      <c r="T222" s="55"/>
      <c r="U222" s="593" t="str">
        <f t="shared" si="48"/>
        <v/>
      </c>
      <c r="V222" s="55"/>
      <c r="W222" s="55"/>
      <c r="X222" s="114"/>
    </row>
    <row r="223" spans="2:24" s="1" customFormat="1" ht="44.25" customHeight="1">
      <c r="B223" s="259">
        <v>221</v>
      </c>
      <c r="C223" s="370">
        <v>4</v>
      </c>
      <c r="D223" s="370" t="s">
        <v>1830</v>
      </c>
      <c r="E223" s="408" t="s">
        <v>1834</v>
      </c>
      <c r="F223" s="398" t="s">
        <v>1819</v>
      </c>
      <c r="G223" s="294" t="s">
        <v>143</v>
      </c>
      <c r="H223" s="48" t="str">
        <f t="shared" si="55"/>
        <v>松岡小学校</v>
      </c>
      <c r="I223" s="332" ph="1"/>
      <c r="J223" s="49" t="s">
        <v>144</v>
      </c>
      <c r="K223" s="170" t="str">
        <f t="shared" si="57"/>
        <v>高萩市下手綱43</v>
      </c>
      <c r="L223" s="51" t="s">
        <v>515</v>
      </c>
      <c r="M223" s="49" t="s">
        <v>144</v>
      </c>
      <c r="N223" s="52">
        <v>293222430</v>
      </c>
      <c r="O223" s="52">
        <v>293222148</v>
      </c>
      <c r="P223" s="79"/>
      <c r="Q223" s="535" t="str">
        <f t="shared" si="56"/>
        <v/>
      </c>
      <c r="R223" s="59"/>
      <c r="S223" s="59"/>
      <c r="T223" s="59"/>
      <c r="U223" s="596" t="str">
        <f t="shared" si="48"/>
        <v/>
      </c>
      <c r="V223" s="59"/>
      <c r="W223" s="59"/>
      <c r="X223" s="79"/>
    </row>
    <row r="224" spans="2:24" s="1" customFormat="1" ht="44.25" customHeight="1">
      <c r="B224" s="259">
        <v>222</v>
      </c>
      <c r="C224" s="352">
        <v>5</v>
      </c>
      <c r="D224" s="352" t="s">
        <v>1830</v>
      </c>
      <c r="E224" s="406" t="s">
        <v>1834</v>
      </c>
      <c r="F224" s="353" t="s">
        <v>1819</v>
      </c>
      <c r="G224" s="295" t="s">
        <v>511</v>
      </c>
      <c r="H224" s="269" t="str">
        <f>G224&amp;"中学校"</f>
        <v>高萩中学校</v>
      </c>
      <c r="I224" s="326" ph="1"/>
      <c r="J224" s="199" t="s">
        <v>1372</v>
      </c>
      <c r="K224" s="200" t="str">
        <f t="shared" si="57"/>
        <v>高萩市高浜町1-77</v>
      </c>
      <c r="L224" s="201" t="s">
        <v>1371</v>
      </c>
      <c r="M224" s="199" t="s">
        <v>1372</v>
      </c>
      <c r="N224" s="358">
        <v>293223147</v>
      </c>
      <c r="O224" s="358">
        <v>293223808</v>
      </c>
      <c r="P224" s="111"/>
      <c r="Q224" s="541" t="str">
        <f t="shared" si="56"/>
        <v/>
      </c>
      <c r="R224" s="60"/>
      <c r="S224" s="60"/>
      <c r="T224" s="60"/>
      <c r="U224" s="595" t="str">
        <f t="shared" si="48"/>
        <v/>
      </c>
      <c r="V224" s="60"/>
      <c r="W224" s="60"/>
      <c r="X224" s="111"/>
    </row>
    <row r="225" spans="2:24" s="1" customFormat="1" ht="44.25" customHeight="1">
      <c r="B225" s="259">
        <v>223</v>
      </c>
      <c r="C225" s="354">
        <v>6</v>
      </c>
      <c r="D225" s="354" t="s">
        <v>1830</v>
      </c>
      <c r="E225" s="355" t="s">
        <v>1834</v>
      </c>
      <c r="F225" s="364" t="s">
        <v>1820</v>
      </c>
      <c r="G225" s="292" t="s">
        <v>148</v>
      </c>
      <c r="H225" s="47" t="str">
        <f t="shared" ref="H225:H226" si="58">G225&amp;"中学校"</f>
        <v>秋山中学校</v>
      </c>
      <c r="I225" s="322" ph="1"/>
      <c r="J225" s="33" t="s">
        <v>1374</v>
      </c>
      <c r="K225" s="166" t="str">
        <f t="shared" si="57"/>
        <v>高萩市高萩273</v>
      </c>
      <c r="L225" s="182" t="s">
        <v>1373</v>
      </c>
      <c r="M225" s="33" t="s">
        <v>1374</v>
      </c>
      <c r="N225" s="36">
        <v>293222760</v>
      </c>
      <c r="O225" s="36">
        <v>293222925</v>
      </c>
      <c r="P225" s="78"/>
      <c r="Q225" s="534" t="str">
        <f t="shared" si="56"/>
        <v/>
      </c>
      <c r="R225" s="55"/>
      <c r="S225" s="55"/>
      <c r="T225" s="55"/>
      <c r="U225" s="593" t="str">
        <f t="shared" si="48"/>
        <v/>
      </c>
      <c r="V225" s="55"/>
      <c r="W225" s="55"/>
      <c r="X225" s="78"/>
    </row>
    <row r="226" spans="2:24" s="1" customFormat="1" ht="44.25" customHeight="1">
      <c r="B226" s="259">
        <v>224</v>
      </c>
      <c r="C226" s="370">
        <v>7</v>
      </c>
      <c r="D226" s="370" t="s">
        <v>1830</v>
      </c>
      <c r="E226" s="408" t="s">
        <v>1834</v>
      </c>
      <c r="F226" s="370" t="s">
        <v>1820</v>
      </c>
      <c r="G226" s="294" t="s">
        <v>143</v>
      </c>
      <c r="H226" s="48" t="str">
        <f t="shared" si="58"/>
        <v>松岡中学校</v>
      </c>
      <c r="I226" s="332" ph="1"/>
      <c r="J226" s="49" t="s">
        <v>144</v>
      </c>
      <c r="K226" s="170" t="str">
        <f t="shared" si="57"/>
        <v>高萩市下手綱4</v>
      </c>
      <c r="L226" s="198" t="s">
        <v>1375</v>
      </c>
      <c r="M226" s="49" t="s">
        <v>144</v>
      </c>
      <c r="N226" s="52">
        <v>293222431</v>
      </c>
      <c r="O226" s="52">
        <v>293222197</v>
      </c>
      <c r="P226" s="79"/>
      <c r="Q226" s="535" t="str">
        <f t="shared" si="56"/>
        <v/>
      </c>
      <c r="R226" s="59"/>
      <c r="S226" s="59"/>
      <c r="T226" s="59"/>
      <c r="U226" s="596" t="str">
        <f t="shared" si="48"/>
        <v/>
      </c>
      <c r="V226" s="59"/>
      <c r="W226" s="59"/>
      <c r="X226" s="79"/>
    </row>
    <row r="227" spans="2:24" s="1" customFormat="1" ht="44.25" customHeight="1">
      <c r="B227" s="259">
        <v>225</v>
      </c>
      <c r="C227" s="260">
        <v>1</v>
      </c>
      <c r="D227" s="260" t="s">
        <v>1830</v>
      </c>
      <c r="E227" s="276" t="s">
        <v>1835</v>
      </c>
      <c r="F227" s="309" t="s">
        <v>1819</v>
      </c>
      <c r="G227" s="291" t="s">
        <v>516</v>
      </c>
      <c r="H227" s="42" t="str">
        <f t="shared" ref="H227:H236" si="59">G227&amp;"小学校"</f>
        <v>中郷第一小学校</v>
      </c>
      <c r="I227" s="321" ph="1"/>
      <c r="J227" s="43" t="s">
        <v>518</v>
      </c>
      <c r="K227" s="162" t="str">
        <f>"北茨城市"&amp;L227</f>
        <v>北茨城市中郷町上桜井2905-1</v>
      </c>
      <c r="L227" s="45" t="s">
        <v>517</v>
      </c>
      <c r="M227" s="43" t="s">
        <v>518</v>
      </c>
      <c r="N227" s="46">
        <v>293424000</v>
      </c>
      <c r="O227" s="46">
        <v>293424429</v>
      </c>
      <c r="P227" s="77"/>
      <c r="Q227" s="536" t="str">
        <f t="shared" ref="Q227:Q241" si="60">IF(P227="","","s"&amp;$P227)</f>
        <v/>
      </c>
      <c r="R227" s="54"/>
      <c r="S227" s="54"/>
      <c r="T227" s="54"/>
      <c r="U227" s="595" t="str">
        <f t="shared" si="48"/>
        <v/>
      </c>
      <c r="V227" s="54"/>
      <c r="W227" s="54"/>
      <c r="X227" s="77"/>
    </row>
    <row r="228" spans="2:24" s="1" customFormat="1" ht="44.25" customHeight="1">
      <c r="B228" s="259">
        <v>226</v>
      </c>
      <c r="C228" s="354">
        <v>2</v>
      </c>
      <c r="D228" s="354" t="s">
        <v>1830</v>
      </c>
      <c r="E228" s="355" t="s">
        <v>1835</v>
      </c>
      <c r="F228" s="364" t="s">
        <v>1819</v>
      </c>
      <c r="G228" s="292" t="s">
        <v>519</v>
      </c>
      <c r="H228" s="47" t="str">
        <f t="shared" si="59"/>
        <v>中郷第二小学校</v>
      </c>
      <c r="I228" s="322" ph="1"/>
      <c r="J228" s="33" t="s">
        <v>521</v>
      </c>
      <c r="K228" s="166" t="str">
        <f t="shared" ref="K228:K241" si="61">"北茨城市"&amp;L228</f>
        <v>北茨城市中郷町小野矢指720-3</v>
      </c>
      <c r="L228" s="35" t="s">
        <v>520</v>
      </c>
      <c r="M228" s="33" t="s">
        <v>521</v>
      </c>
      <c r="N228" s="36">
        <v>293434355</v>
      </c>
      <c r="O228" s="36">
        <v>293434354</v>
      </c>
      <c r="P228" s="78"/>
      <c r="Q228" s="534" t="str">
        <f t="shared" si="60"/>
        <v/>
      </c>
      <c r="R228" s="55"/>
      <c r="S228" s="55"/>
      <c r="T228" s="55"/>
      <c r="U228" s="593" t="str">
        <f t="shared" si="48"/>
        <v/>
      </c>
      <c r="V228" s="55"/>
      <c r="W228" s="55"/>
      <c r="X228" s="78"/>
    </row>
    <row r="229" spans="2:24" s="1" customFormat="1" ht="44.25" customHeight="1">
      <c r="B229" s="259">
        <v>227</v>
      </c>
      <c r="C229" s="354">
        <v>3</v>
      </c>
      <c r="D229" s="354" t="s">
        <v>1830</v>
      </c>
      <c r="E229" s="355" t="s">
        <v>1835</v>
      </c>
      <c r="F229" s="364" t="s">
        <v>1819</v>
      </c>
      <c r="G229" s="292" t="s">
        <v>522</v>
      </c>
      <c r="H229" s="47" t="str">
        <f t="shared" si="59"/>
        <v>石岡小学校</v>
      </c>
      <c r="I229" s="322" ph="1"/>
      <c r="J229" s="33" t="s">
        <v>524</v>
      </c>
      <c r="K229" s="166" t="str">
        <f t="shared" si="61"/>
        <v>北茨城市中郷町石岡823</v>
      </c>
      <c r="L229" s="35" t="s">
        <v>523</v>
      </c>
      <c r="M229" s="33" t="s">
        <v>524</v>
      </c>
      <c r="N229" s="36">
        <v>293420210</v>
      </c>
      <c r="O229" s="36">
        <v>293420226</v>
      </c>
      <c r="P229" s="78"/>
      <c r="Q229" s="534" t="str">
        <f t="shared" si="60"/>
        <v/>
      </c>
      <c r="R229" s="55"/>
      <c r="S229" s="55"/>
      <c r="T229" s="55"/>
      <c r="U229" s="593" t="str">
        <f t="shared" si="48"/>
        <v/>
      </c>
      <c r="V229" s="55"/>
      <c r="W229" s="55"/>
      <c r="X229" s="78"/>
    </row>
    <row r="230" spans="2:24" s="1" customFormat="1" ht="44.25" customHeight="1">
      <c r="B230" s="259">
        <v>228</v>
      </c>
      <c r="C230" s="354">
        <v>4</v>
      </c>
      <c r="D230" s="354" t="s">
        <v>1830</v>
      </c>
      <c r="E230" s="355" t="s">
        <v>1835</v>
      </c>
      <c r="F230" s="364" t="s">
        <v>1819</v>
      </c>
      <c r="G230" s="292" t="s">
        <v>525</v>
      </c>
      <c r="H230" s="47" t="str">
        <f t="shared" si="59"/>
        <v>精華小学校</v>
      </c>
      <c r="I230" s="322" ph="1"/>
      <c r="J230" s="33" t="s">
        <v>527</v>
      </c>
      <c r="K230" s="166" t="str">
        <f t="shared" si="61"/>
        <v>北茨城市磯原町磯原4-36</v>
      </c>
      <c r="L230" s="35" t="s">
        <v>526</v>
      </c>
      <c r="M230" s="33" t="s">
        <v>527</v>
      </c>
      <c r="N230" s="36">
        <v>293420328</v>
      </c>
      <c r="O230" s="36">
        <v>293420282</v>
      </c>
      <c r="P230" s="78"/>
      <c r="Q230" s="534" t="str">
        <f t="shared" si="60"/>
        <v/>
      </c>
      <c r="R230" s="55"/>
      <c r="S230" s="55"/>
      <c r="T230" s="55"/>
      <c r="U230" s="593" t="str">
        <f t="shared" si="48"/>
        <v/>
      </c>
      <c r="V230" s="55"/>
      <c r="W230" s="55"/>
      <c r="X230" s="114"/>
    </row>
    <row r="231" spans="2:24" s="1" customFormat="1" ht="44.25" customHeight="1">
      <c r="B231" s="259">
        <v>229</v>
      </c>
      <c r="C231" s="354">
        <v>5</v>
      </c>
      <c r="D231" s="354" t="s">
        <v>1830</v>
      </c>
      <c r="E231" s="355" t="s">
        <v>1835</v>
      </c>
      <c r="F231" s="364" t="s">
        <v>1819</v>
      </c>
      <c r="G231" s="292" t="s">
        <v>528</v>
      </c>
      <c r="H231" s="47" t="str">
        <f t="shared" si="59"/>
        <v>明徳小学校</v>
      </c>
      <c r="I231" s="322" ph="1"/>
      <c r="J231" s="33" t="s">
        <v>530</v>
      </c>
      <c r="K231" s="166" t="str">
        <f t="shared" si="61"/>
        <v>北茨城市磯原町木皿726</v>
      </c>
      <c r="L231" s="35" t="s">
        <v>529</v>
      </c>
      <c r="M231" s="33" t="s">
        <v>530</v>
      </c>
      <c r="N231" s="36">
        <v>293420101</v>
      </c>
      <c r="O231" s="36">
        <v>293420079</v>
      </c>
      <c r="P231" s="78"/>
      <c r="Q231" s="534" t="str">
        <f t="shared" si="60"/>
        <v/>
      </c>
      <c r="R231" s="55"/>
      <c r="S231" s="55"/>
      <c r="T231" s="55"/>
      <c r="U231" s="593" t="str">
        <f t="shared" si="48"/>
        <v/>
      </c>
      <c r="V231" s="55"/>
      <c r="W231" s="55"/>
      <c r="X231" s="78"/>
    </row>
    <row r="232" spans="2:24" s="1" customFormat="1" ht="44.25" customHeight="1">
      <c r="B232" s="259">
        <v>230</v>
      </c>
      <c r="C232" s="354">
        <v>6</v>
      </c>
      <c r="D232" s="354" t="s">
        <v>1830</v>
      </c>
      <c r="E232" s="355" t="s">
        <v>1835</v>
      </c>
      <c r="F232" s="364" t="s">
        <v>1819</v>
      </c>
      <c r="G232" s="292" t="s">
        <v>531</v>
      </c>
      <c r="H232" s="47" t="str">
        <f t="shared" si="59"/>
        <v>中妻小学校</v>
      </c>
      <c r="I232" s="322" ph="1"/>
      <c r="J232" s="33" t="s">
        <v>533</v>
      </c>
      <c r="K232" s="166" t="str">
        <f t="shared" si="61"/>
        <v>北茨城市華川町中妻456</v>
      </c>
      <c r="L232" s="35" t="s">
        <v>532</v>
      </c>
      <c r="M232" s="33" t="s">
        <v>533</v>
      </c>
      <c r="N232" s="36">
        <v>293420413</v>
      </c>
      <c r="O232" s="36">
        <v>293420457</v>
      </c>
      <c r="P232" s="78"/>
      <c r="Q232" s="534" t="str">
        <f t="shared" si="60"/>
        <v/>
      </c>
      <c r="R232" s="55"/>
      <c r="S232" s="55"/>
      <c r="T232" s="55"/>
      <c r="U232" s="593" t="str">
        <f t="shared" si="48"/>
        <v/>
      </c>
      <c r="V232" s="55"/>
      <c r="W232" s="55"/>
      <c r="X232" s="78"/>
    </row>
    <row r="233" spans="2:24" s="1" customFormat="1" ht="44.25" customHeight="1">
      <c r="B233" s="259">
        <v>231</v>
      </c>
      <c r="C233" s="354">
        <v>7</v>
      </c>
      <c r="D233" s="354" t="s">
        <v>1830</v>
      </c>
      <c r="E233" s="355" t="s">
        <v>1835</v>
      </c>
      <c r="F233" s="364" t="s">
        <v>1819</v>
      </c>
      <c r="G233" s="292" t="s">
        <v>534</v>
      </c>
      <c r="H233" s="47" t="str">
        <f t="shared" si="59"/>
        <v>華川小学校</v>
      </c>
      <c r="I233" s="322" ph="1"/>
      <c r="J233" s="33" t="s">
        <v>536</v>
      </c>
      <c r="K233" s="166" t="str">
        <f t="shared" si="61"/>
        <v>北茨城市華川町上小津田84</v>
      </c>
      <c r="L233" s="35" t="s">
        <v>535</v>
      </c>
      <c r="M233" s="33" t="s">
        <v>536</v>
      </c>
      <c r="N233" s="36">
        <v>293420409</v>
      </c>
      <c r="O233" s="36">
        <v>293427317</v>
      </c>
      <c r="P233" s="78"/>
      <c r="Q233" s="534" t="str">
        <f t="shared" si="60"/>
        <v/>
      </c>
      <c r="R233" s="55"/>
      <c r="S233" s="55"/>
      <c r="T233" s="55"/>
      <c r="U233" s="593" t="str">
        <f t="shared" si="48"/>
        <v/>
      </c>
      <c r="V233" s="55"/>
      <c r="W233" s="55"/>
      <c r="X233" s="78"/>
    </row>
    <row r="234" spans="2:24" s="1" customFormat="1" ht="44.25" customHeight="1">
      <c r="B234" s="259">
        <v>232</v>
      </c>
      <c r="C234" s="354">
        <v>8</v>
      </c>
      <c r="D234" s="354" t="s">
        <v>1830</v>
      </c>
      <c r="E234" s="355" t="s">
        <v>1835</v>
      </c>
      <c r="F234" s="364" t="s">
        <v>1819</v>
      </c>
      <c r="G234" s="292" t="s">
        <v>537</v>
      </c>
      <c r="H234" s="47" t="str">
        <f t="shared" si="59"/>
        <v>関南小学校</v>
      </c>
      <c r="I234" s="322" ph="1"/>
      <c r="J234" s="33" t="s">
        <v>539</v>
      </c>
      <c r="K234" s="166" t="str">
        <f t="shared" si="61"/>
        <v>北茨城市関南町神岡下172</v>
      </c>
      <c r="L234" s="35" t="s">
        <v>538</v>
      </c>
      <c r="M234" s="33" t="s">
        <v>539</v>
      </c>
      <c r="N234" s="36">
        <v>293460248</v>
      </c>
      <c r="O234" s="36">
        <v>293460275</v>
      </c>
      <c r="P234" s="78"/>
      <c r="Q234" s="534" t="str">
        <f t="shared" si="60"/>
        <v/>
      </c>
      <c r="R234" s="55"/>
      <c r="S234" s="55"/>
      <c r="T234" s="55"/>
      <c r="U234" s="593" t="str">
        <f t="shared" si="48"/>
        <v/>
      </c>
      <c r="V234" s="55"/>
      <c r="W234" s="55"/>
      <c r="X234" s="78"/>
    </row>
    <row r="235" spans="2:24" s="1" customFormat="1" ht="44.25" customHeight="1">
      <c r="B235" s="259">
        <v>233</v>
      </c>
      <c r="C235" s="354">
        <v>9</v>
      </c>
      <c r="D235" s="354" t="s">
        <v>1830</v>
      </c>
      <c r="E235" s="355" t="s">
        <v>1835</v>
      </c>
      <c r="F235" s="364" t="s">
        <v>1819</v>
      </c>
      <c r="G235" s="292" t="s">
        <v>540</v>
      </c>
      <c r="H235" s="47" t="str">
        <f t="shared" si="59"/>
        <v>大津小学校</v>
      </c>
      <c r="I235" s="322" ph="1"/>
      <c r="J235" s="33" t="s">
        <v>542</v>
      </c>
      <c r="K235" s="166" t="str">
        <f t="shared" si="61"/>
        <v>北茨城市大津町2301-14</v>
      </c>
      <c r="L235" s="35" t="s">
        <v>541</v>
      </c>
      <c r="M235" s="33" t="s">
        <v>542</v>
      </c>
      <c r="N235" s="36">
        <v>293460249</v>
      </c>
      <c r="O235" s="36">
        <v>293460281</v>
      </c>
      <c r="P235" s="78"/>
      <c r="Q235" s="534" t="str">
        <f t="shared" si="60"/>
        <v/>
      </c>
      <c r="R235" s="55"/>
      <c r="S235" s="55"/>
      <c r="T235" s="55"/>
      <c r="U235" s="593" t="str">
        <f t="shared" si="48"/>
        <v/>
      </c>
      <c r="V235" s="55"/>
      <c r="W235" s="55"/>
      <c r="X235" s="114"/>
    </row>
    <row r="236" spans="2:24" s="1" customFormat="1" ht="44.25" customHeight="1">
      <c r="B236" s="259">
        <v>234</v>
      </c>
      <c r="C236" s="354">
        <v>10</v>
      </c>
      <c r="D236" s="354" t="s">
        <v>1830</v>
      </c>
      <c r="E236" s="355" t="s">
        <v>1835</v>
      </c>
      <c r="F236" s="364" t="s">
        <v>1819</v>
      </c>
      <c r="G236" s="292" t="s">
        <v>543</v>
      </c>
      <c r="H236" s="47" t="str">
        <f t="shared" si="59"/>
        <v>平潟小学校</v>
      </c>
      <c r="I236" s="322" ph="1"/>
      <c r="J236" s="33" t="s">
        <v>545</v>
      </c>
      <c r="K236" s="166" t="str">
        <f t="shared" si="61"/>
        <v>北茨城市平潟町1077</v>
      </c>
      <c r="L236" s="35" t="s">
        <v>544</v>
      </c>
      <c r="M236" s="33" t="s">
        <v>545</v>
      </c>
      <c r="N236" s="36">
        <v>293460447</v>
      </c>
      <c r="O236" s="36">
        <v>293460453</v>
      </c>
      <c r="P236" s="78"/>
      <c r="Q236" s="534" t="str">
        <f t="shared" si="60"/>
        <v/>
      </c>
      <c r="R236" s="55"/>
      <c r="S236" s="55"/>
      <c r="T236" s="55"/>
      <c r="U236" s="593" t="str">
        <f t="shared" si="48"/>
        <v/>
      </c>
      <c r="V236" s="55"/>
      <c r="W236" s="55"/>
      <c r="X236" s="78"/>
    </row>
    <row r="237" spans="2:24" s="1" customFormat="1" ht="44.25" customHeight="1">
      <c r="B237" s="259">
        <v>235</v>
      </c>
      <c r="C237" s="280">
        <v>14</v>
      </c>
      <c r="D237" s="280" t="s">
        <v>1830</v>
      </c>
      <c r="E237" s="404" t="s">
        <v>1835</v>
      </c>
      <c r="F237" s="280" t="s">
        <v>1820</v>
      </c>
      <c r="G237" s="293" t="s">
        <v>1382</v>
      </c>
      <c r="H237" s="265" t="str">
        <f>G237&amp;"小学校"</f>
        <v>関本小学校</v>
      </c>
      <c r="I237" s="318" ph="1"/>
      <c r="J237" s="185" t="s">
        <v>1384</v>
      </c>
      <c r="K237" s="176" t="str">
        <f t="shared" ref="K237" si="62">"北茨城市"&amp;L237</f>
        <v>北茨城市関本町関本上1470</v>
      </c>
      <c r="L237" s="186" t="s">
        <v>1383</v>
      </c>
      <c r="M237" s="185" t="s">
        <v>1384</v>
      </c>
      <c r="N237" s="204">
        <v>293460363</v>
      </c>
      <c r="O237" s="204">
        <v>293467499</v>
      </c>
      <c r="P237" s="81"/>
      <c r="Q237" s="542" t="str">
        <f t="shared" ref="Q237" si="63">IF(P237="","","s"&amp;$P237)</f>
        <v/>
      </c>
      <c r="R237" s="57"/>
      <c r="S237" s="57"/>
      <c r="T237" s="57"/>
      <c r="U237" s="596" t="str">
        <f t="shared" si="48"/>
        <v/>
      </c>
      <c r="V237" s="57"/>
      <c r="W237" s="57"/>
      <c r="X237" s="81"/>
    </row>
    <row r="238" spans="2:24" s="1" customFormat="1" ht="44.25" customHeight="1">
      <c r="B238" s="259">
        <v>236</v>
      </c>
      <c r="C238" s="260">
        <v>11</v>
      </c>
      <c r="D238" s="260" t="s">
        <v>1830</v>
      </c>
      <c r="E238" s="276" t="s">
        <v>1835</v>
      </c>
      <c r="F238" s="309" t="s">
        <v>1820</v>
      </c>
      <c r="G238" s="295" t="s">
        <v>1376</v>
      </c>
      <c r="H238" s="269" t="str">
        <f>G238&amp;"中学校"</f>
        <v>中郷中学校</v>
      </c>
      <c r="I238" s="326" ph="1"/>
      <c r="J238" s="199" t="s">
        <v>1378</v>
      </c>
      <c r="K238" s="200" t="str">
        <f t="shared" si="61"/>
        <v>北茨城市中郷町足洗508</v>
      </c>
      <c r="L238" s="201" t="s">
        <v>1377</v>
      </c>
      <c r="M238" s="199" t="s">
        <v>1378</v>
      </c>
      <c r="N238" s="358">
        <v>293421175</v>
      </c>
      <c r="O238" s="358">
        <v>293421356</v>
      </c>
      <c r="P238" s="111"/>
      <c r="Q238" s="541" t="str">
        <f t="shared" si="60"/>
        <v/>
      </c>
      <c r="R238" s="60"/>
      <c r="S238" s="60"/>
      <c r="T238" s="60"/>
      <c r="U238" s="595" t="str">
        <f t="shared" si="48"/>
        <v/>
      </c>
      <c r="V238" s="60"/>
      <c r="W238" s="60"/>
      <c r="X238" s="111"/>
    </row>
    <row r="239" spans="2:24" s="1" customFormat="1" ht="44.25" customHeight="1">
      <c r="B239" s="259">
        <v>237</v>
      </c>
      <c r="C239" s="354">
        <v>12</v>
      </c>
      <c r="D239" s="354" t="s">
        <v>1830</v>
      </c>
      <c r="E239" s="355" t="s">
        <v>1835</v>
      </c>
      <c r="F239" s="364" t="s">
        <v>1820</v>
      </c>
      <c r="G239" s="292" t="s">
        <v>1379</v>
      </c>
      <c r="H239" s="47" t="str">
        <f t="shared" ref="H239:H240" si="64">G239&amp;"中学校"</f>
        <v>磯原中学校</v>
      </c>
      <c r="I239" s="322" ph="1"/>
      <c r="J239" s="33" t="s">
        <v>1380</v>
      </c>
      <c r="K239" s="166" t="str">
        <f t="shared" si="61"/>
        <v>北茨城市磯原町豊田979-1</v>
      </c>
      <c r="L239" s="182" t="s">
        <v>1800</v>
      </c>
      <c r="M239" s="33" t="s">
        <v>1380</v>
      </c>
      <c r="N239" s="36">
        <v>293420116</v>
      </c>
      <c r="O239" s="36">
        <v>293420894</v>
      </c>
      <c r="P239" s="78"/>
      <c r="Q239" s="534" t="str">
        <f t="shared" si="60"/>
        <v/>
      </c>
      <c r="R239" s="55"/>
      <c r="S239" s="55"/>
      <c r="T239" s="55"/>
      <c r="U239" s="593" t="str">
        <f t="shared" si="48"/>
        <v/>
      </c>
      <c r="V239" s="55"/>
      <c r="W239" s="55"/>
      <c r="X239" s="78"/>
    </row>
    <row r="240" spans="2:24" s="1" customFormat="1" ht="44.25" customHeight="1">
      <c r="B240" s="259">
        <v>238</v>
      </c>
      <c r="C240" s="354">
        <v>13</v>
      </c>
      <c r="D240" s="354" t="s">
        <v>1830</v>
      </c>
      <c r="E240" s="355" t="s">
        <v>1835</v>
      </c>
      <c r="F240" s="364" t="s">
        <v>1820</v>
      </c>
      <c r="G240" s="292" t="s">
        <v>99</v>
      </c>
      <c r="H240" s="47" t="str">
        <f t="shared" si="64"/>
        <v>常北中学校</v>
      </c>
      <c r="I240" s="322" ph="1"/>
      <c r="J240" s="33" t="s">
        <v>542</v>
      </c>
      <c r="K240" s="166" t="str">
        <f t="shared" si="61"/>
        <v>北茨城市大津町2448</v>
      </c>
      <c r="L240" s="182" t="s">
        <v>1381</v>
      </c>
      <c r="M240" s="33" t="s">
        <v>542</v>
      </c>
      <c r="N240" s="36">
        <v>293460201</v>
      </c>
      <c r="O240" s="36">
        <v>293302003</v>
      </c>
      <c r="P240" s="78"/>
      <c r="Q240" s="534" t="str">
        <f t="shared" si="60"/>
        <v/>
      </c>
      <c r="R240" s="55"/>
      <c r="S240" s="55"/>
      <c r="T240" s="55"/>
      <c r="U240" s="593" t="str">
        <f t="shared" si="48"/>
        <v/>
      </c>
      <c r="V240" s="55"/>
      <c r="W240" s="55"/>
      <c r="X240" s="78"/>
    </row>
    <row r="241" spans="2:24" s="1" customFormat="1" ht="44.25" customHeight="1">
      <c r="B241" s="259">
        <v>239</v>
      </c>
      <c r="C241" s="370">
        <v>14</v>
      </c>
      <c r="D241" s="370" t="s">
        <v>1830</v>
      </c>
      <c r="E241" s="408" t="s">
        <v>1835</v>
      </c>
      <c r="F241" s="370" t="s">
        <v>1820</v>
      </c>
      <c r="G241" s="294" t="s">
        <v>1382</v>
      </c>
      <c r="H241" s="48" t="str">
        <f>G241&amp;"中学校"</f>
        <v>関本中学校</v>
      </c>
      <c r="I241" s="332" ph="1"/>
      <c r="J241" s="49" t="s">
        <v>1384</v>
      </c>
      <c r="K241" s="170" t="str">
        <f t="shared" si="61"/>
        <v>北茨城市関本町関本上1470</v>
      </c>
      <c r="L241" s="198" t="s">
        <v>1383</v>
      </c>
      <c r="M241" s="49" t="s">
        <v>1384</v>
      </c>
      <c r="N241" s="52">
        <v>293460363</v>
      </c>
      <c r="O241" s="52">
        <v>293467499</v>
      </c>
      <c r="P241" s="79"/>
      <c r="Q241" s="535" t="str">
        <f t="shared" si="60"/>
        <v/>
      </c>
      <c r="R241" s="59"/>
      <c r="S241" s="59"/>
      <c r="T241" s="59"/>
      <c r="U241" s="596" t="str">
        <f t="shared" si="48"/>
        <v/>
      </c>
      <c r="V241" s="59"/>
      <c r="W241" s="59"/>
      <c r="X241" s="79"/>
    </row>
    <row r="242" spans="2:24" s="1" customFormat="1" ht="44.25" customHeight="1">
      <c r="B242" s="259">
        <v>240</v>
      </c>
      <c r="C242" s="260">
        <v>1</v>
      </c>
      <c r="D242" s="260" t="s">
        <v>1836</v>
      </c>
      <c r="E242" s="276" t="s">
        <v>1837</v>
      </c>
      <c r="F242" s="309" t="s">
        <v>1819</v>
      </c>
      <c r="G242" s="291" t="s">
        <v>1715</v>
      </c>
      <c r="H242" s="42" t="str">
        <f t="shared" ref="H242:H252" si="65">G242&amp;"小学校"</f>
        <v>大同東小学校</v>
      </c>
      <c r="I242" s="333" ph="1"/>
      <c r="J242" s="43" t="s">
        <v>547</v>
      </c>
      <c r="K242" s="162" t="str">
        <f>"鹿嶋市"&amp;L242</f>
        <v>鹿嶋市荒井373</v>
      </c>
      <c r="L242" s="45" t="s">
        <v>546</v>
      </c>
      <c r="M242" s="43" t="s">
        <v>547</v>
      </c>
      <c r="N242" s="46">
        <v>299690022</v>
      </c>
      <c r="O242" s="46">
        <v>299904121</v>
      </c>
      <c r="P242" s="77"/>
      <c r="Q242" s="536" t="str">
        <f t="shared" ref="Q242:Q257" si="66">IF(P242="","","s"&amp;$P242)</f>
        <v/>
      </c>
      <c r="R242" s="54"/>
      <c r="S242" s="60"/>
      <c r="T242" s="60"/>
      <c r="U242" s="595" t="str">
        <f t="shared" si="48"/>
        <v/>
      </c>
      <c r="V242" s="54"/>
      <c r="W242" s="54"/>
      <c r="X242" s="77"/>
    </row>
    <row r="243" spans="2:24" s="1" customFormat="1" ht="44.25" customHeight="1">
      <c r="B243" s="259">
        <v>241</v>
      </c>
      <c r="C243" s="354">
        <v>2</v>
      </c>
      <c r="D243" s="354" t="s">
        <v>1836</v>
      </c>
      <c r="E243" s="355" t="s">
        <v>1837</v>
      </c>
      <c r="F243" s="364" t="s">
        <v>1819</v>
      </c>
      <c r="G243" s="292" t="s">
        <v>1716</v>
      </c>
      <c r="H243" s="47" t="str">
        <f t="shared" si="65"/>
        <v>大同西小学校</v>
      </c>
      <c r="I243" s="322" ph="1"/>
      <c r="J243" s="33" t="s">
        <v>549</v>
      </c>
      <c r="K243" s="166" t="str">
        <f t="shared" ref="K243:K257" si="67">"鹿嶋市"&amp;L243</f>
        <v>鹿嶋市武井264</v>
      </c>
      <c r="L243" s="35" t="s">
        <v>548</v>
      </c>
      <c r="M243" s="33" t="s">
        <v>549</v>
      </c>
      <c r="N243" s="36">
        <v>299690027</v>
      </c>
      <c r="O243" s="36">
        <v>299904122</v>
      </c>
      <c r="P243" s="78"/>
      <c r="Q243" s="534" t="str">
        <f t="shared" si="66"/>
        <v/>
      </c>
      <c r="R243" s="55"/>
      <c r="S243" s="55"/>
      <c r="T243" s="55"/>
      <c r="U243" s="593" t="str">
        <f t="shared" si="48"/>
        <v/>
      </c>
      <c r="V243" s="55"/>
      <c r="W243" s="55"/>
      <c r="X243" s="78"/>
    </row>
    <row r="244" spans="2:24" s="1" customFormat="1" ht="44.25" customHeight="1">
      <c r="B244" s="259">
        <v>242</v>
      </c>
      <c r="C244" s="354">
        <v>3</v>
      </c>
      <c r="D244" s="354" t="s">
        <v>1836</v>
      </c>
      <c r="E244" s="355" t="s">
        <v>1837</v>
      </c>
      <c r="F244" s="364" t="s">
        <v>1819</v>
      </c>
      <c r="G244" s="292" t="s">
        <v>1714</v>
      </c>
      <c r="H244" s="47" t="str">
        <f t="shared" si="65"/>
        <v>中野東小学校</v>
      </c>
      <c r="I244" s="322" ph="1"/>
      <c r="J244" s="33" t="s">
        <v>551</v>
      </c>
      <c r="K244" s="166" t="str">
        <f t="shared" si="67"/>
        <v>鹿嶋市荒野1221</v>
      </c>
      <c r="L244" s="35" t="s">
        <v>550</v>
      </c>
      <c r="M244" s="33" t="s">
        <v>551</v>
      </c>
      <c r="N244" s="36">
        <v>299690108</v>
      </c>
      <c r="O244" s="36">
        <v>299904123</v>
      </c>
      <c r="P244" s="78"/>
      <c r="Q244" s="534" t="str">
        <f t="shared" si="66"/>
        <v/>
      </c>
      <c r="R244" s="55"/>
      <c r="S244" s="55"/>
      <c r="T244" s="55"/>
      <c r="U244" s="593" t="str">
        <f t="shared" si="48"/>
        <v/>
      </c>
      <c r="V244" s="55"/>
      <c r="W244" s="55"/>
      <c r="X244" s="114"/>
    </row>
    <row r="245" spans="2:24" s="1" customFormat="1" ht="44.25" customHeight="1">
      <c r="B245" s="259">
        <v>243</v>
      </c>
      <c r="C245" s="354">
        <v>4</v>
      </c>
      <c r="D245" s="354" t="s">
        <v>1836</v>
      </c>
      <c r="E245" s="355" t="s">
        <v>1837</v>
      </c>
      <c r="F245" s="364" t="s">
        <v>1819</v>
      </c>
      <c r="G245" s="292" t="s">
        <v>552</v>
      </c>
      <c r="H245" s="47" t="str">
        <f t="shared" si="65"/>
        <v>中野西小学校</v>
      </c>
      <c r="I245" s="322" ph="1"/>
      <c r="J245" s="33" t="s">
        <v>150</v>
      </c>
      <c r="K245" s="166" t="str">
        <f t="shared" si="67"/>
        <v>鹿嶋市中1729-3</v>
      </c>
      <c r="L245" s="35" t="s">
        <v>553</v>
      </c>
      <c r="M245" s="33" t="s">
        <v>150</v>
      </c>
      <c r="N245" s="36">
        <v>299690042</v>
      </c>
      <c r="O245" s="36">
        <v>299904124</v>
      </c>
      <c r="P245" s="78"/>
      <c r="Q245" s="534" t="str">
        <f t="shared" si="66"/>
        <v/>
      </c>
      <c r="R245" s="55"/>
      <c r="S245" s="55"/>
      <c r="T245" s="55"/>
      <c r="U245" s="593" t="str">
        <f t="shared" si="48"/>
        <v/>
      </c>
      <c r="V245" s="55"/>
      <c r="W245" s="55"/>
      <c r="X245" s="78"/>
    </row>
    <row r="246" spans="2:24" s="1" customFormat="1" ht="44.25" customHeight="1">
      <c r="B246" s="259">
        <v>244</v>
      </c>
      <c r="C246" s="354">
        <v>5</v>
      </c>
      <c r="D246" s="354" t="s">
        <v>1836</v>
      </c>
      <c r="E246" s="355" t="s">
        <v>1837</v>
      </c>
      <c r="F246" s="364" t="s">
        <v>1819</v>
      </c>
      <c r="G246" s="292" t="s">
        <v>554</v>
      </c>
      <c r="H246" s="47" t="str">
        <f t="shared" si="65"/>
        <v>波野小学校</v>
      </c>
      <c r="I246" s="322" ph="1"/>
      <c r="J246" s="33" t="s">
        <v>556</v>
      </c>
      <c r="K246" s="166" t="str">
        <f t="shared" si="67"/>
        <v>鹿嶋市明石516</v>
      </c>
      <c r="L246" s="35" t="s">
        <v>555</v>
      </c>
      <c r="M246" s="33" t="s">
        <v>556</v>
      </c>
      <c r="N246" s="36">
        <v>299827900</v>
      </c>
      <c r="O246" s="36">
        <v>299835396</v>
      </c>
      <c r="P246" s="78"/>
      <c r="Q246" s="534" t="str">
        <f t="shared" si="66"/>
        <v/>
      </c>
      <c r="R246" s="55"/>
      <c r="S246" s="55"/>
      <c r="T246" s="55"/>
      <c r="U246" s="593" t="str">
        <f t="shared" si="48"/>
        <v/>
      </c>
      <c r="V246" s="55"/>
      <c r="W246" s="55"/>
      <c r="X246" s="78"/>
    </row>
    <row r="247" spans="2:24" s="1" customFormat="1" ht="44.25" customHeight="1">
      <c r="B247" s="259">
        <v>245</v>
      </c>
      <c r="C247" s="354">
        <v>6</v>
      </c>
      <c r="D247" s="354" t="s">
        <v>1836</v>
      </c>
      <c r="E247" s="355" t="s">
        <v>1837</v>
      </c>
      <c r="F247" s="364" t="s">
        <v>1819</v>
      </c>
      <c r="G247" s="292" t="s">
        <v>557</v>
      </c>
      <c r="H247" s="47" t="str">
        <f t="shared" si="65"/>
        <v>豊郷小学校</v>
      </c>
      <c r="I247" s="322" ph="1"/>
      <c r="J247" s="33" t="s">
        <v>559</v>
      </c>
      <c r="K247" s="166" t="str">
        <f t="shared" si="67"/>
        <v>鹿嶋市須賀1170</v>
      </c>
      <c r="L247" s="35" t="s">
        <v>558</v>
      </c>
      <c r="M247" s="33" t="s">
        <v>559</v>
      </c>
      <c r="N247" s="36">
        <v>299822936</v>
      </c>
      <c r="O247" s="36">
        <v>299834076</v>
      </c>
      <c r="P247" s="78"/>
      <c r="Q247" s="534" t="str">
        <f t="shared" si="66"/>
        <v/>
      </c>
      <c r="R247" s="55"/>
      <c r="S247" s="55"/>
      <c r="T247" s="55"/>
      <c r="U247" s="593" t="str">
        <f t="shared" si="48"/>
        <v/>
      </c>
      <c r="V247" s="55"/>
      <c r="W247" s="55"/>
      <c r="X247" s="78"/>
    </row>
    <row r="248" spans="2:24" s="1" customFormat="1" ht="44.25" customHeight="1">
      <c r="B248" s="259">
        <v>246</v>
      </c>
      <c r="C248" s="354">
        <v>7</v>
      </c>
      <c r="D248" s="354" t="s">
        <v>1836</v>
      </c>
      <c r="E248" s="355" t="s">
        <v>1837</v>
      </c>
      <c r="F248" s="364" t="s">
        <v>1819</v>
      </c>
      <c r="G248" s="292" t="s">
        <v>560</v>
      </c>
      <c r="H248" s="47" t="str">
        <f t="shared" si="65"/>
        <v>豊津小学校</v>
      </c>
      <c r="I248" s="322" ph="1"/>
      <c r="J248" s="33" t="s">
        <v>562</v>
      </c>
      <c r="K248" s="166" t="str">
        <f t="shared" si="67"/>
        <v>鹿嶋市大船津2328-1</v>
      </c>
      <c r="L248" s="35" t="s">
        <v>561</v>
      </c>
      <c r="M248" s="33" t="s">
        <v>562</v>
      </c>
      <c r="N248" s="36">
        <v>299821139</v>
      </c>
      <c r="O248" s="36">
        <v>299835239</v>
      </c>
      <c r="P248" s="78"/>
      <c r="Q248" s="534" t="str">
        <f t="shared" si="66"/>
        <v/>
      </c>
      <c r="R248" s="55"/>
      <c r="S248" s="55"/>
      <c r="T248" s="55"/>
      <c r="U248" s="593" t="str">
        <f t="shared" si="48"/>
        <v/>
      </c>
      <c r="V248" s="55"/>
      <c r="W248" s="55"/>
      <c r="X248" s="78"/>
    </row>
    <row r="249" spans="2:24" s="1" customFormat="1" ht="44.25" customHeight="1">
      <c r="B249" s="259">
        <v>247</v>
      </c>
      <c r="C249" s="354">
        <v>8</v>
      </c>
      <c r="D249" s="354" t="s">
        <v>1836</v>
      </c>
      <c r="E249" s="355" t="s">
        <v>1837</v>
      </c>
      <c r="F249" s="364" t="s">
        <v>1819</v>
      </c>
      <c r="G249" s="292" t="s">
        <v>563</v>
      </c>
      <c r="H249" s="47" t="str">
        <f t="shared" si="65"/>
        <v>鹿島小学校</v>
      </c>
      <c r="I249" s="322" ph="1"/>
      <c r="J249" s="33" t="s">
        <v>565</v>
      </c>
      <c r="K249" s="166" t="str">
        <f t="shared" si="67"/>
        <v>鹿嶋市城山4-3-43</v>
      </c>
      <c r="L249" s="35" t="s">
        <v>564</v>
      </c>
      <c r="M249" s="33" t="s">
        <v>565</v>
      </c>
      <c r="N249" s="36">
        <v>299821044</v>
      </c>
      <c r="O249" s="36">
        <v>299832136</v>
      </c>
      <c r="P249" s="78"/>
      <c r="Q249" s="534" t="str">
        <f t="shared" si="66"/>
        <v/>
      </c>
      <c r="R249" s="55"/>
      <c r="S249" s="55"/>
      <c r="T249" s="55"/>
      <c r="U249" s="593" t="str">
        <f t="shared" si="48"/>
        <v/>
      </c>
      <c r="V249" s="55"/>
      <c r="W249" s="55"/>
      <c r="X249" s="114"/>
    </row>
    <row r="250" spans="2:24" s="1" customFormat="1" ht="44.25" customHeight="1">
      <c r="B250" s="259">
        <v>248</v>
      </c>
      <c r="C250" s="354">
        <v>9</v>
      </c>
      <c r="D250" s="354" t="s">
        <v>1836</v>
      </c>
      <c r="E250" s="355" t="s">
        <v>1837</v>
      </c>
      <c r="F250" s="364" t="s">
        <v>1819</v>
      </c>
      <c r="G250" s="292" t="s">
        <v>567</v>
      </c>
      <c r="H250" s="47" t="str">
        <f t="shared" si="65"/>
        <v>平井小学校</v>
      </c>
      <c r="I250" s="334" ph="1"/>
      <c r="J250" s="33" t="s">
        <v>1</v>
      </c>
      <c r="K250" s="166" t="str">
        <f t="shared" si="67"/>
        <v>鹿嶋市平井20-2</v>
      </c>
      <c r="L250" s="35" t="s">
        <v>568</v>
      </c>
      <c r="M250" s="33" t="s">
        <v>1</v>
      </c>
      <c r="N250" s="36">
        <v>299821751</v>
      </c>
      <c r="O250" s="36">
        <v>299836768</v>
      </c>
      <c r="P250" s="78"/>
      <c r="Q250" s="534" t="str">
        <f t="shared" si="66"/>
        <v/>
      </c>
      <c r="R250" s="55"/>
      <c r="S250" s="55"/>
      <c r="T250" s="55"/>
      <c r="U250" s="593" t="str">
        <f t="shared" si="48"/>
        <v/>
      </c>
      <c r="V250" s="55"/>
      <c r="W250" s="55"/>
      <c r="X250" s="78"/>
    </row>
    <row r="251" spans="2:24" s="1" customFormat="1" ht="44.25" customHeight="1">
      <c r="B251" s="259">
        <v>249</v>
      </c>
      <c r="C251" s="354">
        <v>10</v>
      </c>
      <c r="D251" s="354" t="s">
        <v>1836</v>
      </c>
      <c r="E251" s="355" t="s">
        <v>1837</v>
      </c>
      <c r="F251" s="364" t="s">
        <v>1819</v>
      </c>
      <c r="G251" s="292" t="s">
        <v>569</v>
      </c>
      <c r="H251" s="47" t="str">
        <f t="shared" si="65"/>
        <v>三笠小学校</v>
      </c>
      <c r="I251" s="334" ph="1"/>
      <c r="J251" s="33" t="s">
        <v>571</v>
      </c>
      <c r="K251" s="166" t="str">
        <f t="shared" si="67"/>
        <v>鹿嶋市宮中2042-1</v>
      </c>
      <c r="L251" s="35" t="s">
        <v>570</v>
      </c>
      <c r="M251" s="33" t="s">
        <v>571</v>
      </c>
      <c r="N251" s="36">
        <v>299828101</v>
      </c>
      <c r="O251" s="36">
        <v>299834091</v>
      </c>
      <c r="P251" s="78"/>
      <c r="Q251" s="534" t="str">
        <f t="shared" si="66"/>
        <v/>
      </c>
      <c r="R251" s="55"/>
      <c r="S251" s="55"/>
      <c r="T251" s="55"/>
      <c r="U251" s="593" t="str">
        <f t="shared" si="48"/>
        <v/>
      </c>
      <c r="V251" s="55"/>
      <c r="W251" s="55"/>
      <c r="X251" s="78"/>
    </row>
    <row r="252" spans="2:24" s="1" customFormat="1" ht="44.25" customHeight="1">
      <c r="B252" s="259">
        <v>250</v>
      </c>
      <c r="C252" s="354">
        <v>11</v>
      </c>
      <c r="D252" s="354" t="s">
        <v>1836</v>
      </c>
      <c r="E252" s="355" t="s">
        <v>1837</v>
      </c>
      <c r="F252" s="364" t="s">
        <v>1819</v>
      </c>
      <c r="G252" s="292" t="s">
        <v>572</v>
      </c>
      <c r="H252" s="47" t="str">
        <f t="shared" si="65"/>
        <v>鉢形小学校</v>
      </c>
      <c r="I252" s="322" ph="1"/>
      <c r="J252" s="33" t="s">
        <v>574</v>
      </c>
      <c r="K252" s="166" t="str">
        <f t="shared" si="67"/>
        <v>鹿嶋市鉢形台3-15-1</v>
      </c>
      <c r="L252" s="35" t="s">
        <v>573</v>
      </c>
      <c r="M252" s="33" t="s">
        <v>574</v>
      </c>
      <c r="N252" s="36">
        <v>299825011</v>
      </c>
      <c r="O252" s="36">
        <v>299835428</v>
      </c>
      <c r="P252" s="78"/>
      <c r="Q252" s="534" t="str">
        <f t="shared" si="66"/>
        <v/>
      </c>
      <c r="R252" s="55"/>
      <c r="S252" s="55"/>
      <c r="T252" s="55"/>
      <c r="U252" s="593" t="str">
        <f t="shared" si="48"/>
        <v/>
      </c>
      <c r="V252" s="55"/>
      <c r="W252" s="55"/>
      <c r="X252" s="78"/>
    </row>
    <row r="253" spans="2:24" s="1" customFormat="1" ht="44.25" customHeight="1">
      <c r="B253" s="259">
        <v>251</v>
      </c>
      <c r="C253" s="370">
        <v>12</v>
      </c>
      <c r="D253" s="370" t="s">
        <v>1836</v>
      </c>
      <c r="E253" s="408" t="s">
        <v>1837</v>
      </c>
      <c r="F253" s="398" t="s">
        <v>1820</v>
      </c>
      <c r="G253" s="294" t="s">
        <v>566</v>
      </c>
      <c r="H253" s="48" t="str">
        <f>G253&amp;"小学校"</f>
        <v>高松小学校</v>
      </c>
      <c r="I253" s="332" ph="1"/>
      <c r="J253" s="49" t="s">
        <v>1389</v>
      </c>
      <c r="K253" s="170" t="str">
        <f t="shared" ref="K253" si="68">"鹿嶋市"&amp;L253</f>
        <v>鹿嶋市木滝274</v>
      </c>
      <c r="L253" s="198" t="s">
        <v>1388</v>
      </c>
      <c r="M253" s="49" t="s">
        <v>1389</v>
      </c>
      <c r="N253" s="52">
        <v>299821545</v>
      </c>
      <c r="O253" s="52">
        <v>299837599</v>
      </c>
      <c r="P253" s="79"/>
      <c r="Q253" s="535" t="str">
        <f t="shared" ref="Q253" si="69">IF(P253="","","s"&amp;$P253)</f>
        <v/>
      </c>
      <c r="R253" s="59"/>
      <c r="S253" s="59"/>
      <c r="T253" s="59"/>
      <c r="U253" s="596" t="str">
        <f t="shared" si="48"/>
        <v/>
      </c>
      <c r="V253" s="59"/>
      <c r="W253" s="59"/>
      <c r="X253" s="79"/>
    </row>
    <row r="254" spans="2:24" s="1" customFormat="1" ht="44.25" customHeight="1">
      <c r="B254" s="259">
        <v>252</v>
      </c>
      <c r="C254" s="352">
        <v>13</v>
      </c>
      <c r="D254" s="352" t="s">
        <v>1836</v>
      </c>
      <c r="E254" s="406" t="s">
        <v>1837</v>
      </c>
      <c r="F254" s="353" t="s">
        <v>1820</v>
      </c>
      <c r="G254" s="295" t="s">
        <v>876</v>
      </c>
      <c r="H254" s="269" t="str">
        <f>G254&amp;"中学校"</f>
        <v>大野中学校</v>
      </c>
      <c r="I254" s="326" ph="1"/>
      <c r="J254" s="199" t="s">
        <v>1386</v>
      </c>
      <c r="K254" s="200" t="str">
        <f t="shared" si="67"/>
        <v>鹿嶋市津賀1925-1</v>
      </c>
      <c r="L254" s="201" t="s">
        <v>1385</v>
      </c>
      <c r="M254" s="199" t="s">
        <v>1386</v>
      </c>
      <c r="N254" s="358">
        <v>299690023</v>
      </c>
      <c r="O254" s="358">
        <v>299904120</v>
      </c>
      <c r="P254" s="111"/>
      <c r="Q254" s="541" t="str">
        <f t="shared" si="66"/>
        <v/>
      </c>
      <c r="R254" s="60"/>
      <c r="S254" s="60"/>
      <c r="T254" s="60"/>
      <c r="U254" s="595" t="str">
        <f t="shared" si="48"/>
        <v/>
      </c>
      <c r="V254" s="60"/>
      <c r="W254" s="60"/>
      <c r="X254" s="111"/>
    </row>
    <row r="255" spans="2:24" s="1" customFormat="1" ht="44.25" customHeight="1">
      <c r="B255" s="259">
        <v>253</v>
      </c>
      <c r="C255" s="354">
        <v>14</v>
      </c>
      <c r="D255" s="354" t="s">
        <v>1836</v>
      </c>
      <c r="E255" s="355" t="s">
        <v>1837</v>
      </c>
      <c r="F255" s="364" t="s">
        <v>1820</v>
      </c>
      <c r="G255" s="292" t="s">
        <v>563</v>
      </c>
      <c r="H255" s="47" t="str">
        <f t="shared" ref="H255:H257" si="70">G255&amp;"中学校"</f>
        <v>鹿島中学校</v>
      </c>
      <c r="I255" s="322" ph="1"/>
      <c r="J255" s="33" t="s">
        <v>571</v>
      </c>
      <c r="K255" s="166" t="str">
        <f t="shared" si="67"/>
        <v>鹿嶋市宮中2398-1</v>
      </c>
      <c r="L255" s="182" t="s">
        <v>1387</v>
      </c>
      <c r="M255" s="33" t="s">
        <v>571</v>
      </c>
      <c r="N255" s="36">
        <v>299821455</v>
      </c>
      <c r="O255" s="36">
        <v>299837768</v>
      </c>
      <c r="P255" s="78"/>
      <c r="Q255" s="534" t="str">
        <f t="shared" si="66"/>
        <v/>
      </c>
      <c r="R255" s="55"/>
      <c r="S255" s="55"/>
      <c r="T255" s="55"/>
      <c r="U255" s="593" t="str">
        <f t="shared" si="48"/>
        <v/>
      </c>
      <c r="V255" s="55"/>
      <c r="W255" s="55"/>
      <c r="X255" s="78"/>
    </row>
    <row r="256" spans="2:24" s="1" customFormat="1" ht="44.25" customHeight="1">
      <c r="B256" s="259">
        <v>254</v>
      </c>
      <c r="C256" s="354">
        <v>15</v>
      </c>
      <c r="D256" s="354" t="s">
        <v>1836</v>
      </c>
      <c r="E256" s="355" t="s">
        <v>1837</v>
      </c>
      <c r="F256" s="364" t="s">
        <v>1820</v>
      </c>
      <c r="G256" s="292" t="s">
        <v>1390</v>
      </c>
      <c r="H256" s="47" t="str">
        <f t="shared" si="70"/>
        <v>鹿野中学校</v>
      </c>
      <c r="I256" s="322" ph="1"/>
      <c r="J256" s="33" t="s">
        <v>565</v>
      </c>
      <c r="K256" s="166" t="str">
        <f t="shared" si="67"/>
        <v>鹿嶋市城山4-7-10</v>
      </c>
      <c r="L256" s="182" t="s">
        <v>1391</v>
      </c>
      <c r="M256" s="33" t="s">
        <v>565</v>
      </c>
      <c r="N256" s="36">
        <v>299836621</v>
      </c>
      <c r="O256" s="36">
        <v>299837693</v>
      </c>
      <c r="P256" s="78"/>
      <c r="Q256" s="534" t="str">
        <f t="shared" si="66"/>
        <v/>
      </c>
      <c r="R256" s="55"/>
      <c r="S256" s="55"/>
      <c r="T256" s="55"/>
      <c r="U256" s="593" t="str">
        <f t="shared" si="48"/>
        <v/>
      </c>
      <c r="V256" s="55"/>
      <c r="W256" s="55"/>
      <c r="X256" s="78"/>
    </row>
    <row r="257" spans="2:24" s="1" customFormat="1" ht="44.25" customHeight="1">
      <c r="B257" s="259">
        <v>255</v>
      </c>
      <c r="C257" s="279">
        <v>16</v>
      </c>
      <c r="D257" s="279" t="s">
        <v>1836</v>
      </c>
      <c r="E257" s="279" t="s">
        <v>1837</v>
      </c>
      <c r="F257" s="279" t="s">
        <v>1820</v>
      </c>
      <c r="G257" s="410" t="s">
        <v>567</v>
      </c>
      <c r="H257" s="275" t="str">
        <f t="shared" si="70"/>
        <v>平井中学校</v>
      </c>
      <c r="I257" s="331" ph="1"/>
      <c r="J257" s="196" t="s">
        <v>1</v>
      </c>
      <c r="K257" s="173" t="str">
        <f t="shared" si="67"/>
        <v>鹿嶋市平井1125-1</v>
      </c>
      <c r="L257" s="197" t="s">
        <v>1392</v>
      </c>
      <c r="M257" s="196" t="s">
        <v>1</v>
      </c>
      <c r="N257" s="252">
        <v>299836671</v>
      </c>
      <c r="O257" s="252">
        <v>299837594</v>
      </c>
      <c r="P257" s="80"/>
      <c r="Q257" s="549" t="str">
        <f t="shared" si="66"/>
        <v/>
      </c>
      <c r="R257" s="56"/>
      <c r="S257" s="56"/>
      <c r="T257" s="56"/>
      <c r="U257" s="593" t="str">
        <f t="shared" si="48"/>
        <v/>
      </c>
      <c r="V257" s="56"/>
      <c r="W257" s="56"/>
      <c r="X257" s="80"/>
    </row>
    <row r="258" spans="2:24" s="1" customFormat="1" ht="44.25" customHeight="1">
      <c r="B258" s="259">
        <v>256</v>
      </c>
      <c r="C258" s="370">
        <v>17</v>
      </c>
      <c r="D258" s="370" t="s">
        <v>1836</v>
      </c>
      <c r="E258" s="408" t="s">
        <v>1837</v>
      </c>
      <c r="F258" s="398" t="s">
        <v>1820</v>
      </c>
      <c r="G258" s="294" t="s">
        <v>566</v>
      </c>
      <c r="H258" s="48" t="str">
        <f>G258&amp;"中学校"</f>
        <v>高松中学校</v>
      </c>
      <c r="I258" s="332" ph="1"/>
      <c r="J258" s="49" t="s">
        <v>1389</v>
      </c>
      <c r="K258" s="170" t="str">
        <f t="shared" ref="K258" si="71">"鹿嶋市"&amp;L258</f>
        <v>鹿嶋市木滝274</v>
      </c>
      <c r="L258" s="198" t="s">
        <v>1388</v>
      </c>
      <c r="M258" s="49" t="s">
        <v>1389</v>
      </c>
      <c r="N258" s="52">
        <v>299821545</v>
      </c>
      <c r="O258" s="52">
        <v>299837599</v>
      </c>
      <c r="P258" s="79"/>
      <c r="Q258" s="535" t="str">
        <f t="shared" ref="Q258" si="72">IF(P258="","","s"&amp;$P258)</f>
        <v/>
      </c>
      <c r="R258" s="59"/>
      <c r="S258" s="59"/>
      <c r="T258" s="59"/>
      <c r="U258" s="596" t="str">
        <f t="shared" si="48"/>
        <v/>
      </c>
      <c r="V258" s="59"/>
      <c r="W258" s="59"/>
      <c r="X258" s="79"/>
    </row>
    <row r="259" spans="2:24" s="1" customFormat="1" ht="44.25" customHeight="1">
      <c r="B259" s="259">
        <v>257</v>
      </c>
      <c r="C259" s="260">
        <v>1</v>
      </c>
      <c r="D259" s="260" t="s">
        <v>1836</v>
      </c>
      <c r="E259" s="276" t="s">
        <v>1838</v>
      </c>
      <c r="F259" s="309" t="s">
        <v>1819</v>
      </c>
      <c r="G259" s="291" t="s">
        <v>586</v>
      </c>
      <c r="H259" s="42" t="str">
        <f t="shared" ref="H259:H270" si="73">G259&amp;"小学校"</f>
        <v>息栖小学校</v>
      </c>
      <c r="I259" s="321" ph="1"/>
      <c r="J259" s="43" t="s">
        <v>588</v>
      </c>
      <c r="K259" s="162" t="str">
        <f>"神栖市"&amp;L259</f>
        <v>神栖市平泉2780</v>
      </c>
      <c r="L259" s="45" t="s">
        <v>587</v>
      </c>
      <c r="M259" s="43" t="s">
        <v>588</v>
      </c>
      <c r="N259" s="46">
        <v>299920514</v>
      </c>
      <c r="O259" s="46">
        <v>299932720</v>
      </c>
      <c r="P259" s="77"/>
      <c r="Q259" s="536" t="str">
        <f t="shared" ref="Q259:Q280" si="74">IF(P259="","","s"&amp;$P259)</f>
        <v/>
      </c>
      <c r="R259" s="54"/>
      <c r="S259" s="54"/>
      <c r="T259" s="54"/>
      <c r="U259" s="595" t="str">
        <f t="shared" si="48"/>
        <v/>
      </c>
      <c r="V259" s="54"/>
      <c r="W259" s="54"/>
      <c r="X259" s="113"/>
    </row>
    <row r="260" spans="2:24" s="1" customFormat="1" ht="44.25" customHeight="1">
      <c r="B260" s="259">
        <v>258</v>
      </c>
      <c r="C260" s="354">
        <v>2</v>
      </c>
      <c r="D260" s="354" t="s">
        <v>1836</v>
      </c>
      <c r="E260" s="355" t="s">
        <v>1838</v>
      </c>
      <c r="F260" s="364" t="s">
        <v>1819</v>
      </c>
      <c r="G260" s="292" t="s">
        <v>589</v>
      </c>
      <c r="H260" s="47" t="str">
        <f t="shared" si="73"/>
        <v>軽野小学校</v>
      </c>
      <c r="I260" s="322" ph="1"/>
      <c r="J260" s="33" t="s">
        <v>591</v>
      </c>
      <c r="K260" s="166" t="str">
        <f t="shared" ref="K260:K280" si="75">"神栖市"&amp;L260</f>
        <v>神栖市知手2-2</v>
      </c>
      <c r="L260" s="35" t="s">
        <v>590</v>
      </c>
      <c r="M260" s="33" t="s">
        <v>591</v>
      </c>
      <c r="N260" s="36">
        <v>299960502</v>
      </c>
      <c r="O260" s="36">
        <v>299969950</v>
      </c>
      <c r="P260" s="78"/>
      <c r="Q260" s="534" t="str">
        <f t="shared" si="74"/>
        <v/>
      </c>
      <c r="R260" s="55"/>
      <c r="S260" s="55"/>
      <c r="T260" s="55"/>
      <c r="U260" s="593" t="str">
        <f t="shared" ref="U260:U323" si="76">IF(P260="","",(DATEDIF($Q260,$X$1,"y")&amp;"."&amp;DATEDIF($Q260,$X$1,"yM")))</f>
        <v/>
      </c>
      <c r="V260" s="55"/>
      <c r="W260" s="55"/>
      <c r="X260" s="78"/>
    </row>
    <row r="261" spans="2:24" s="1" customFormat="1" ht="44.25" customHeight="1">
      <c r="B261" s="259">
        <v>259</v>
      </c>
      <c r="C261" s="354">
        <v>3</v>
      </c>
      <c r="D261" s="354" t="s">
        <v>1836</v>
      </c>
      <c r="E261" s="355" t="s">
        <v>1838</v>
      </c>
      <c r="F261" s="364" t="s">
        <v>1819</v>
      </c>
      <c r="G261" s="292" t="s">
        <v>592</v>
      </c>
      <c r="H261" s="47" t="str">
        <f t="shared" si="73"/>
        <v>軽野東小学校</v>
      </c>
      <c r="I261" s="322" ph="1"/>
      <c r="J261" s="33" t="s">
        <v>594</v>
      </c>
      <c r="K261" s="166" t="str">
        <f t="shared" si="75"/>
        <v>神栖市奥野谷5746-2</v>
      </c>
      <c r="L261" s="35" t="s">
        <v>593</v>
      </c>
      <c r="M261" s="33" t="s">
        <v>594</v>
      </c>
      <c r="N261" s="36">
        <v>299961402</v>
      </c>
      <c r="O261" s="36">
        <v>299969920</v>
      </c>
      <c r="P261" s="78"/>
      <c r="Q261" s="534" t="str">
        <f t="shared" si="74"/>
        <v/>
      </c>
      <c r="R261" s="55"/>
      <c r="S261" s="55"/>
      <c r="T261" s="55"/>
      <c r="U261" s="593" t="str">
        <f t="shared" si="76"/>
        <v/>
      </c>
      <c r="V261" s="55"/>
      <c r="W261" s="55"/>
      <c r="X261" s="78"/>
    </row>
    <row r="262" spans="2:24" s="1" customFormat="1" ht="44.25" customHeight="1">
      <c r="B262" s="259">
        <v>260</v>
      </c>
      <c r="C262" s="354">
        <v>4</v>
      </c>
      <c r="D262" s="354" t="s">
        <v>1836</v>
      </c>
      <c r="E262" s="355" t="s">
        <v>1838</v>
      </c>
      <c r="F262" s="364" t="s">
        <v>1819</v>
      </c>
      <c r="G262" s="292" t="s">
        <v>156</v>
      </c>
      <c r="H262" s="47" t="str">
        <f t="shared" si="73"/>
        <v>大野原小学校</v>
      </c>
      <c r="I262" s="322" ph="1"/>
      <c r="J262" s="33" t="s">
        <v>157</v>
      </c>
      <c r="K262" s="166" t="str">
        <f t="shared" si="75"/>
        <v>神栖市大野原中央2-1-8</v>
      </c>
      <c r="L262" s="35" t="s">
        <v>595</v>
      </c>
      <c r="M262" s="33" t="s">
        <v>157</v>
      </c>
      <c r="N262" s="36">
        <v>299927552</v>
      </c>
      <c r="O262" s="36">
        <v>299932730</v>
      </c>
      <c r="P262" s="78"/>
      <c r="Q262" s="534" t="str">
        <f t="shared" si="74"/>
        <v/>
      </c>
      <c r="R262" s="55"/>
      <c r="S262" s="55"/>
      <c r="T262" s="55"/>
      <c r="U262" s="593" t="str">
        <f t="shared" si="76"/>
        <v/>
      </c>
      <c r="V262" s="55"/>
      <c r="W262" s="55"/>
      <c r="X262" s="78"/>
    </row>
    <row r="263" spans="2:24" s="1" customFormat="1" ht="44.25" customHeight="1">
      <c r="B263" s="259">
        <v>261</v>
      </c>
      <c r="C263" s="354">
        <v>5</v>
      </c>
      <c r="D263" s="354" t="s">
        <v>1836</v>
      </c>
      <c r="E263" s="355" t="s">
        <v>1838</v>
      </c>
      <c r="F263" s="364" t="s">
        <v>1819</v>
      </c>
      <c r="G263" s="292" t="s">
        <v>596</v>
      </c>
      <c r="H263" s="47" t="str">
        <f t="shared" si="73"/>
        <v>横瀬小学校</v>
      </c>
      <c r="I263" s="322" ph="1"/>
      <c r="J263" s="33" t="s">
        <v>598</v>
      </c>
      <c r="K263" s="166" t="str">
        <f t="shared" si="75"/>
        <v>神栖市横瀬1276-15</v>
      </c>
      <c r="L263" s="35" t="s">
        <v>597</v>
      </c>
      <c r="M263" s="33" t="s">
        <v>598</v>
      </c>
      <c r="N263" s="36">
        <v>299967494</v>
      </c>
      <c r="O263" s="36">
        <v>299969930</v>
      </c>
      <c r="P263" s="78"/>
      <c r="Q263" s="534" t="str">
        <f t="shared" si="74"/>
        <v/>
      </c>
      <c r="R263" s="55"/>
      <c r="S263" s="55"/>
      <c r="T263" s="55"/>
      <c r="U263" s="593" t="str">
        <f t="shared" si="76"/>
        <v/>
      </c>
      <c r="V263" s="55"/>
      <c r="W263" s="55"/>
      <c r="X263" s="78"/>
    </row>
    <row r="264" spans="2:24" s="1" customFormat="1" ht="44.25" customHeight="1">
      <c r="B264" s="259">
        <v>262</v>
      </c>
      <c r="C264" s="354">
        <v>6</v>
      </c>
      <c r="D264" s="354" t="s">
        <v>1836</v>
      </c>
      <c r="E264" s="355" t="s">
        <v>1838</v>
      </c>
      <c r="F264" s="364" t="s">
        <v>1819</v>
      </c>
      <c r="G264" s="292" t="s">
        <v>599</v>
      </c>
      <c r="H264" s="47" t="str">
        <f t="shared" si="73"/>
        <v>大野原西小学校</v>
      </c>
      <c r="I264" s="322" ph="1"/>
      <c r="J264" s="33" t="s">
        <v>601</v>
      </c>
      <c r="K264" s="166" t="str">
        <f t="shared" si="75"/>
        <v>神栖市大野原5-1-45</v>
      </c>
      <c r="L264" s="35" t="s">
        <v>600</v>
      </c>
      <c r="M264" s="33" t="s">
        <v>601</v>
      </c>
      <c r="N264" s="36">
        <v>299932251</v>
      </c>
      <c r="O264" s="36">
        <v>299932750</v>
      </c>
      <c r="P264" s="78"/>
      <c r="Q264" s="534" t="str">
        <f t="shared" si="74"/>
        <v/>
      </c>
      <c r="R264" s="55"/>
      <c r="S264" s="55"/>
      <c r="T264" s="55"/>
      <c r="U264" s="593" t="str">
        <f t="shared" si="76"/>
        <v/>
      </c>
      <c r="V264" s="55"/>
      <c r="W264" s="55"/>
      <c r="X264" s="114"/>
    </row>
    <row r="265" spans="2:24" s="1" customFormat="1" ht="44.25" customHeight="1">
      <c r="B265" s="259">
        <v>263</v>
      </c>
      <c r="C265" s="354">
        <v>7</v>
      </c>
      <c r="D265" s="354" t="s">
        <v>1836</v>
      </c>
      <c r="E265" s="355" t="s">
        <v>1838</v>
      </c>
      <c r="F265" s="364" t="s">
        <v>1819</v>
      </c>
      <c r="G265" s="292" t="s">
        <v>602</v>
      </c>
      <c r="H265" s="47" t="str">
        <f t="shared" si="73"/>
        <v>深芝小学校</v>
      </c>
      <c r="I265" s="322" ph="1"/>
      <c r="J265" s="33" t="s">
        <v>604</v>
      </c>
      <c r="K265" s="166" t="str">
        <f t="shared" si="75"/>
        <v>神栖市深芝南3-8</v>
      </c>
      <c r="L265" s="35" t="s">
        <v>603</v>
      </c>
      <c r="M265" s="33" t="s">
        <v>604</v>
      </c>
      <c r="N265" s="36">
        <v>299955211</v>
      </c>
      <c r="O265" s="36">
        <v>299934701</v>
      </c>
      <c r="P265" s="78"/>
      <c r="Q265" s="534" t="str">
        <f t="shared" si="74"/>
        <v/>
      </c>
      <c r="R265" s="55"/>
      <c r="S265" s="55"/>
      <c r="T265" s="55"/>
      <c r="U265" s="593" t="str">
        <f t="shared" si="76"/>
        <v/>
      </c>
      <c r="V265" s="55"/>
      <c r="W265" s="55"/>
      <c r="X265" s="78"/>
    </row>
    <row r="266" spans="2:24" s="1" customFormat="1" ht="44.25" customHeight="1">
      <c r="B266" s="259">
        <v>264</v>
      </c>
      <c r="C266" s="354">
        <v>8</v>
      </c>
      <c r="D266" s="354" t="s">
        <v>1836</v>
      </c>
      <c r="E266" s="355" t="s">
        <v>1838</v>
      </c>
      <c r="F266" s="364" t="s">
        <v>1819</v>
      </c>
      <c r="G266" s="292" t="s">
        <v>605</v>
      </c>
      <c r="H266" s="47" t="str">
        <f t="shared" si="73"/>
        <v>波崎小学校</v>
      </c>
      <c r="I266" s="322" ph="1"/>
      <c r="J266" s="33" t="s">
        <v>160</v>
      </c>
      <c r="K266" s="166" t="str">
        <f t="shared" si="75"/>
        <v>神栖市波崎8759</v>
      </c>
      <c r="L266" s="35" t="s">
        <v>606</v>
      </c>
      <c r="M266" s="33" t="s">
        <v>160</v>
      </c>
      <c r="N266" s="36">
        <v>479440059</v>
      </c>
      <c r="O266" s="36">
        <v>479440098</v>
      </c>
      <c r="P266" s="78"/>
      <c r="Q266" s="534" t="str">
        <f t="shared" si="74"/>
        <v/>
      </c>
      <c r="R266" s="55"/>
      <c r="S266" s="55"/>
      <c r="T266" s="55"/>
      <c r="U266" s="593" t="str">
        <f t="shared" si="76"/>
        <v/>
      </c>
      <c r="V266" s="55"/>
      <c r="W266" s="55"/>
      <c r="X266" s="78"/>
    </row>
    <row r="267" spans="2:24" s="1" customFormat="1" ht="44.25" customHeight="1">
      <c r="B267" s="259">
        <v>265</v>
      </c>
      <c r="C267" s="354">
        <v>9</v>
      </c>
      <c r="D267" s="354" t="s">
        <v>1836</v>
      </c>
      <c r="E267" s="355" t="s">
        <v>1838</v>
      </c>
      <c r="F267" s="364" t="s">
        <v>1819</v>
      </c>
      <c r="G267" s="292" t="s">
        <v>607</v>
      </c>
      <c r="H267" s="47" t="str">
        <f t="shared" si="73"/>
        <v>波崎西小学校</v>
      </c>
      <c r="I267" s="322" ph="1"/>
      <c r="J267" s="33" t="s">
        <v>160</v>
      </c>
      <c r="K267" s="166" t="str">
        <f t="shared" si="75"/>
        <v>神栖市波崎5011</v>
      </c>
      <c r="L267" s="35" t="s">
        <v>608</v>
      </c>
      <c r="M267" s="33" t="s">
        <v>160</v>
      </c>
      <c r="N267" s="36">
        <v>479440074</v>
      </c>
      <c r="O267" s="36">
        <v>479446265</v>
      </c>
      <c r="P267" s="78"/>
      <c r="Q267" s="534" t="str">
        <f t="shared" si="74"/>
        <v/>
      </c>
      <c r="R267" s="55"/>
      <c r="S267" s="55"/>
      <c r="T267" s="55"/>
      <c r="U267" s="593" t="str">
        <f t="shared" si="76"/>
        <v/>
      </c>
      <c r="V267" s="55"/>
      <c r="W267" s="55"/>
      <c r="X267" s="78"/>
    </row>
    <row r="268" spans="2:24" s="1" customFormat="1" ht="44.25" customHeight="1">
      <c r="B268" s="259">
        <v>266</v>
      </c>
      <c r="C268" s="354">
        <v>10</v>
      </c>
      <c r="D268" s="354" t="s">
        <v>1836</v>
      </c>
      <c r="E268" s="355" t="s">
        <v>1838</v>
      </c>
      <c r="F268" s="364" t="s">
        <v>1819</v>
      </c>
      <c r="G268" s="292" t="s">
        <v>158</v>
      </c>
      <c r="H268" s="47" t="str">
        <f t="shared" si="73"/>
        <v>植松小学校</v>
      </c>
      <c r="I268" s="322" ph="1"/>
      <c r="J268" s="33" t="s">
        <v>159</v>
      </c>
      <c r="K268" s="166" t="str">
        <f t="shared" si="75"/>
        <v>神栖市土合本町4-9809-2</v>
      </c>
      <c r="L268" s="35" t="s">
        <v>610</v>
      </c>
      <c r="M268" s="33" t="s">
        <v>159</v>
      </c>
      <c r="N268" s="36">
        <v>479480462</v>
      </c>
      <c r="O268" s="36">
        <v>479480461</v>
      </c>
      <c r="P268" s="78"/>
      <c r="Q268" s="534" t="str">
        <f t="shared" si="74"/>
        <v/>
      </c>
      <c r="R268" s="55"/>
      <c r="S268" s="55"/>
      <c r="T268" s="55"/>
      <c r="U268" s="593" t="str">
        <f t="shared" si="76"/>
        <v/>
      </c>
      <c r="V268" s="55"/>
      <c r="W268" s="55"/>
      <c r="X268" s="78"/>
    </row>
    <row r="269" spans="2:24" s="1" customFormat="1" ht="44.25" customHeight="1">
      <c r="B269" s="259">
        <v>267</v>
      </c>
      <c r="C269" s="354">
        <v>11</v>
      </c>
      <c r="D269" s="354" t="s">
        <v>1836</v>
      </c>
      <c r="E269" s="355" t="s">
        <v>1838</v>
      </c>
      <c r="F269" s="364" t="s">
        <v>1819</v>
      </c>
      <c r="G269" s="292" t="s">
        <v>499</v>
      </c>
      <c r="H269" s="47" t="str">
        <f>G269&amp;"小学校"</f>
        <v>太田小学校</v>
      </c>
      <c r="I269" s="322" ph="1"/>
      <c r="J269" s="33" t="s">
        <v>612</v>
      </c>
      <c r="K269" s="166" t="str">
        <f>"神栖市"&amp;L269</f>
        <v>神栖市太田598-2</v>
      </c>
      <c r="L269" s="35" t="s">
        <v>611</v>
      </c>
      <c r="M269" s="33" t="s">
        <v>612</v>
      </c>
      <c r="N269" s="36">
        <v>479460013</v>
      </c>
      <c r="O269" s="36">
        <v>479460934</v>
      </c>
      <c r="P269" s="78"/>
      <c r="Q269" s="534" t="str">
        <f t="shared" si="74"/>
        <v/>
      </c>
      <c r="R269" s="55"/>
      <c r="S269" s="55"/>
      <c r="T269" s="55"/>
      <c r="U269" s="593" t="str">
        <f t="shared" si="76"/>
        <v/>
      </c>
      <c r="V269" s="55"/>
      <c r="W269" s="55"/>
      <c r="X269" s="78"/>
    </row>
    <row r="270" spans="2:24" s="1" customFormat="1" ht="44.25" customHeight="1">
      <c r="B270" s="259">
        <v>268</v>
      </c>
      <c r="C270" s="354">
        <v>12</v>
      </c>
      <c r="D270" s="354" t="s">
        <v>1836</v>
      </c>
      <c r="E270" s="355" t="s">
        <v>1838</v>
      </c>
      <c r="F270" s="364" t="s">
        <v>1819</v>
      </c>
      <c r="G270" s="292" t="s">
        <v>161</v>
      </c>
      <c r="H270" s="47" t="str">
        <f t="shared" si="73"/>
        <v>須田小学校</v>
      </c>
      <c r="I270" s="322" ph="1"/>
      <c r="J270" s="33" t="s">
        <v>162</v>
      </c>
      <c r="K270" s="166" t="str">
        <f t="shared" si="75"/>
        <v>神栖市須田1177-13</v>
      </c>
      <c r="L270" s="35" t="s">
        <v>613</v>
      </c>
      <c r="M270" s="33" t="s">
        <v>162</v>
      </c>
      <c r="N270" s="36">
        <v>479460024</v>
      </c>
      <c r="O270" s="36">
        <v>479460459</v>
      </c>
      <c r="P270" s="78"/>
      <c r="Q270" s="534" t="str">
        <f t="shared" si="74"/>
        <v/>
      </c>
      <c r="R270" s="55"/>
      <c r="S270" s="55"/>
      <c r="T270" s="55"/>
      <c r="U270" s="593" t="str">
        <f t="shared" si="76"/>
        <v/>
      </c>
      <c r="V270" s="55"/>
      <c r="W270" s="55"/>
      <c r="X270" s="78"/>
    </row>
    <row r="271" spans="2:24" s="1" customFormat="1" ht="44.25" customHeight="1">
      <c r="B271" s="259">
        <v>269</v>
      </c>
      <c r="C271" s="354">
        <v>13</v>
      </c>
      <c r="D271" s="354" t="s">
        <v>1836</v>
      </c>
      <c r="E271" s="355" t="s">
        <v>1838</v>
      </c>
      <c r="F271" s="364" t="s">
        <v>1819</v>
      </c>
      <c r="G271" s="292" t="s">
        <v>614</v>
      </c>
      <c r="H271" s="47" t="str">
        <f>G271&amp;"小学校"</f>
        <v>柳川小学校</v>
      </c>
      <c r="I271" s="322" ph="1"/>
      <c r="J271" s="33" t="s">
        <v>616</v>
      </c>
      <c r="K271" s="166" t="str">
        <f>"神栖市"&amp;L271</f>
        <v>神栖市柳川中央1-9-10</v>
      </c>
      <c r="L271" s="35" t="s">
        <v>615</v>
      </c>
      <c r="M271" s="33" t="s">
        <v>616</v>
      </c>
      <c r="N271" s="36">
        <v>479460025</v>
      </c>
      <c r="O271" s="36">
        <v>479460489</v>
      </c>
      <c r="P271" s="78"/>
      <c r="Q271" s="534" t="str">
        <f t="shared" si="74"/>
        <v/>
      </c>
      <c r="R271" s="55"/>
      <c r="S271" s="55"/>
      <c r="T271" s="55"/>
      <c r="U271" s="593" t="str">
        <f t="shared" si="76"/>
        <v/>
      </c>
      <c r="V271" s="55"/>
      <c r="W271" s="55"/>
      <c r="X271" s="78"/>
    </row>
    <row r="272" spans="2:24" s="1" customFormat="1" ht="44.25" customHeight="1">
      <c r="B272" s="259">
        <v>270</v>
      </c>
      <c r="C272" s="280">
        <v>14</v>
      </c>
      <c r="D272" s="280" t="s">
        <v>1836</v>
      </c>
      <c r="E272" s="406" t="s">
        <v>1838</v>
      </c>
      <c r="F272" s="353" t="s">
        <v>1819</v>
      </c>
      <c r="G272" s="293" t="s">
        <v>1655</v>
      </c>
      <c r="H272" s="265" t="str">
        <f>G272&amp;"小学校"</f>
        <v>やたべ土合小学校</v>
      </c>
      <c r="I272" s="409" ph="1"/>
      <c r="J272" s="185" t="s">
        <v>1672</v>
      </c>
      <c r="K272" s="176" t="str">
        <f>"神栖市"&amp;L272</f>
        <v>神栖市土合南3-16-36</v>
      </c>
      <c r="L272" s="411" t="s">
        <v>1676</v>
      </c>
      <c r="M272" s="185" t="s">
        <v>1672</v>
      </c>
      <c r="N272" s="204" t="s">
        <v>1673</v>
      </c>
      <c r="O272" s="204">
        <v>479483054</v>
      </c>
      <c r="P272" s="81"/>
      <c r="Q272" s="542" t="str">
        <f t="shared" si="74"/>
        <v/>
      </c>
      <c r="R272" s="57"/>
      <c r="S272" s="57"/>
      <c r="T272" s="57"/>
      <c r="U272" s="596" t="str">
        <f t="shared" si="76"/>
        <v/>
      </c>
      <c r="V272" s="57"/>
      <c r="W272" s="57"/>
      <c r="X272" s="112"/>
    </row>
    <row r="273" spans="2:24" s="1" customFormat="1" ht="44.25" customHeight="1">
      <c r="B273" s="259">
        <v>271</v>
      </c>
      <c r="C273" s="260">
        <v>15</v>
      </c>
      <c r="D273" s="260" t="s">
        <v>1836</v>
      </c>
      <c r="E273" s="276" t="s">
        <v>1838</v>
      </c>
      <c r="F273" s="309" t="s">
        <v>1820</v>
      </c>
      <c r="G273" s="295" t="s">
        <v>1400</v>
      </c>
      <c r="H273" s="269" t="str">
        <f>G273&amp;"中学校"</f>
        <v>神栖第一中学校</v>
      </c>
      <c r="I273" s="326" ph="1"/>
      <c r="J273" s="199" t="s">
        <v>591</v>
      </c>
      <c r="K273" s="200" t="str">
        <f t="shared" si="75"/>
        <v>神栖市知手100-3</v>
      </c>
      <c r="L273" s="201" t="s">
        <v>1401</v>
      </c>
      <c r="M273" s="199" t="s">
        <v>591</v>
      </c>
      <c r="N273" s="358">
        <v>299960302</v>
      </c>
      <c r="O273" s="358">
        <v>299969960</v>
      </c>
      <c r="P273" s="111"/>
      <c r="Q273" s="541" t="str">
        <f t="shared" si="74"/>
        <v/>
      </c>
      <c r="R273" s="60"/>
      <c r="S273" s="60"/>
      <c r="T273" s="60"/>
      <c r="U273" s="595" t="str">
        <f t="shared" si="76"/>
        <v/>
      </c>
      <c r="V273" s="60"/>
      <c r="W273" s="60"/>
      <c r="X273" s="111"/>
    </row>
    <row r="274" spans="2:24" s="1" customFormat="1" ht="44.25" customHeight="1">
      <c r="B274" s="259">
        <v>272</v>
      </c>
      <c r="C274" s="354">
        <v>16</v>
      </c>
      <c r="D274" s="354" t="s">
        <v>1836</v>
      </c>
      <c r="E274" s="355" t="s">
        <v>1838</v>
      </c>
      <c r="F274" s="364" t="s">
        <v>1820</v>
      </c>
      <c r="G274" s="292" t="s">
        <v>1402</v>
      </c>
      <c r="H274" s="47" t="str">
        <f t="shared" ref="H274:H280" si="77">G274&amp;"中学校"</f>
        <v>神栖第二中学校</v>
      </c>
      <c r="I274" s="322" ph="1"/>
      <c r="J274" s="33" t="s">
        <v>1404</v>
      </c>
      <c r="K274" s="166" t="str">
        <f t="shared" si="75"/>
        <v>神栖市平泉東1-60-1</v>
      </c>
      <c r="L274" s="182" t="s">
        <v>1403</v>
      </c>
      <c r="M274" s="33" t="s">
        <v>1404</v>
      </c>
      <c r="N274" s="36">
        <v>299920652</v>
      </c>
      <c r="O274" s="36">
        <v>299932760</v>
      </c>
      <c r="P274" s="78"/>
      <c r="Q274" s="534" t="str">
        <f t="shared" si="74"/>
        <v/>
      </c>
      <c r="R274" s="55"/>
      <c r="S274" s="55"/>
      <c r="T274" s="55"/>
      <c r="U274" s="593" t="str">
        <f t="shared" si="76"/>
        <v/>
      </c>
      <c r="V274" s="55"/>
      <c r="W274" s="55"/>
      <c r="X274" s="78"/>
    </row>
    <row r="275" spans="2:24" s="1" customFormat="1" ht="44.25" customHeight="1">
      <c r="B275" s="259">
        <v>273</v>
      </c>
      <c r="C275" s="354">
        <v>17</v>
      </c>
      <c r="D275" s="354" t="s">
        <v>1836</v>
      </c>
      <c r="E275" s="355" t="s">
        <v>1838</v>
      </c>
      <c r="F275" s="364" t="s">
        <v>1820</v>
      </c>
      <c r="G275" s="292" t="s">
        <v>1405</v>
      </c>
      <c r="H275" s="47" t="str">
        <f t="shared" si="77"/>
        <v>神栖第三中学校</v>
      </c>
      <c r="I275" s="336" ph="1"/>
      <c r="J275" s="33" t="s">
        <v>155</v>
      </c>
      <c r="K275" s="166" t="str">
        <f t="shared" si="75"/>
        <v>神栖市知手中央7-1-17</v>
      </c>
      <c r="L275" s="182" t="s">
        <v>1406</v>
      </c>
      <c r="M275" s="33" t="s">
        <v>155</v>
      </c>
      <c r="N275" s="36">
        <v>299961414</v>
      </c>
      <c r="O275" s="36">
        <v>299969970</v>
      </c>
      <c r="P275" s="78"/>
      <c r="Q275" s="534" t="str">
        <f t="shared" si="74"/>
        <v/>
      </c>
      <c r="R275" s="55"/>
      <c r="S275" s="55"/>
      <c r="T275" s="55"/>
      <c r="U275" s="593" t="str">
        <f t="shared" si="76"/>
        <v/>
      </c>
      <c r="V275" s="55"/>
      <c r="W275" s="55"/>
      <c r="X275" s="78"/>
    </row>
    <row r="276" spans="2:24" s="1" customFormat="1" ht="44.25" customHeight="1">
      <c r="B276" s="259">
        <v>274</v>
      </c>
      <c r="C276" s="354">
        <v>18</v>
      </c>
      <c r="D276" s="354" t="s">
        <v>1836</v>
      </c>
      <c r="E276" s="355" t="s">
        <v>1838</v>
      </c>
      <c r="F276" s="364" t="s">
        <v>1820</v>
      </c>
      <c r="G276" s="292" t="s">
        <v>1407</v>
      </c>
      <c r="H276" s="47" t="str">
        <f t="shared" si="77"/>
        <v>神栖第四中学校</v>
      </c>
      <c r="I276" s="322" ph="1"/>
      <c r="J276" s="33" t="s">
        <v>157</v>
      </c>
      <c r="K276" s="166" t="str">
        <f t="shared" si="75"/>
        <v>神栖市大野原中央2-8-46</v>
      </c>
      <c r="L276" s="182" t="s">
        <v>1408</v>
      </c>
      <c r="M276" s="33" t="s">
        <v>157</v>
      </c>
      <c r="N276" s="36">
        <v>299928751</v>
      </c>
      <c r="O276" s="36">
        <v>299927000</v>
      </c>
      <c r="P276" s="78"/>
      <c r="Q276" s="534" t="str">
        <f t="shared" si="74"/>
        <v/>
      </c>
      <c r="R276" s="55"/>
      <c r="S276" s="55"/>
      <c r="T276" s="55"/>
      <c r="U276" s="593" t="str">
        <f t="shared" si="76"/>
        <v/>
      </c>
      <c r="V276" s="55"/>
      <c r="W276" s="55"/>
      <c r="X276" s="78"/>
    </row>
    <row r="277" spans="2:24" s="1" customFormat="1" ht="44.25" customHeight="1">
      <c r="B277" s="259">
        <v>275</v>
      </c>
      <c r="C277" s="354">
        <v>19</v>
      </c>
      <c r="D277" s="354" t="s">
        <v>1836</v>
      </c>
      <c r="E277" s="355" t="s">
        <v>1838</v>
      </c>
      <c r="F277" s="364" t="s">
        <v>1820</v>
      </c>
      <c r="G277" s="292" t="s">
        <v>1409</v>
      </c>
      <c r="H277" s="47" t="str">
        <f t="shared" si="77"/>
        <v>波崎第一中学校</v>
      </c>
      <c r="I277" s="336" ph="1"/>
      <c r="J277" s="33" t="s">
        <v>160</v>
      </c>
      <c r="K277" s="166" t="str">
        <f t="shared" si="75"/>
        <v>神栖市波崎7070</v>
      </c>
      <c r="L277" s="182" t="s">
        <v>1410</v>
      </c>
      <c r="M277" s="33" t="s">
        <v>160</v>
      </c>
      <c r="N277" s="36">
        <v>479440271</v>
      </c>
      <c r="O277" s="36">
        <v>479440499</v>
      </c>
      <c r="P277" s="78"/>
      <c r="Q277" s="534" t="str">
        <f t="shared" si="74"/>
        <v/>
      </c>
      <c r="R277" s="55"/>
      <c r="S277" s="55"/>
      <c r="T277" s="55"/>
      <c r="U277" s="593" t="str">
        <f t="shared" si="76"/>
        <v/>
      </c>
      <c r="V277" s="55"/>
      <c r="W277" s="55"/>
      <c r="X277" s="78"/>
    </row>
    <row r="278" spans="2:24" s="1" customFormat="1" ht="44.25" customHeight="1">
      <c r="B278" s="259">
        <v>276</v>
      </c>
      <c r="C278" s="354">
        <v>20</v>
      </c>
      <c r="D278" s="354" t="s">
        <v>1836</v>
      </c>
      <c r="E278" s="355" t="s">
        <v>1838</v>
      </c>
      <c r="F278" s="364" t="s">
        <v>1820</v>
      </c>
      <c r="G278" s="292" t="s">
        <v>1411</v>
      </c>
      <c r="H278" s="47" t="str">
        <f t="shared" si="77"/>
        <v>波崎第二中学校</v>
      </c>
      <c r="I278" s="322" ph="1"/>
      <c r="J278" s="33" t="s">
        <v>609</v>
      </c>
      <c r="K278" s="166" t="str">
        <f t="shared" si="75"/>
        <v>神栖市矢田部3120</v>
      </c>
      <c r="L278" s="182" t="s">
        <v>1412</v>
      </c>
      <c r="M278" s="33" t="s">
        <v>609</v>
      </c>
      <c r="N278" s="36">
        <v>479480014</v>
      </c>
      <c r="O278" s="36">
        <v>479480130</v>
      </c>
      <c r="P278" s="78"/>
      <c r="Q278" s="534" t="str">
        <f t="shared" si="74"/>
        <v/>
      </c>
      <c r="R278" s="55"/>
      <c r="S278" s="55"/>
      <c r="T278" s="55"/>
      <c r="U278" s="593" t="str">
        <f t="shared" si="76"/>
        <v/>
      </c>
      <c r="V278" s="55"/>
      <c r="W278" s="55"/>
      <c r="X278" s="78"/>
    </row>
    <row r="279" spans="2:24" s="1" customFormat="1" ht="44.25" customHeight="1">
      <c r="B279" s="259">
        <v>277</v>
      </c>
      <c r="C279" s="354">
        <v>21</v>
      </c>
      <c r="D279" s="354" t="s">
        <v>1836</v>
      </c>
      <c r="E279" s="355" t="s">
        <v>1838</v>
      </c>
      <c r="F279" s="364" t="s">
        <v>1820</v>
      </c>
      <c r="G279" s="292" t="s">
        <v>1413</v>
      </c>
      <c r="H279" s="47" t="str">
        <f t="shared" si="77"/>
        <v>波崎第三中学校</v>
      </c>
      <c r="I279" s="322" ph="1"/>
      <c r="J279" s="33" t="s">
        <v>162</v>
      </c>
      <c r="K279" s="166" t="str">
        <f t="shared" si="75"/>
        <v>神栖市須田2340-1</v>
      </c>
      <c r="L279" s="182" t="s">
        <v>1414</v>
      </c>
      <c r="M279" s="33" t="s">
        <v>162</v>
      </c>
      <c r="N279" s="36">
        <v>479460042</v>
      </c>
      <c r="O279" s="36">
        <v>479461219</v>
      </c>
      <c r="P279" s="78"/>
      <c r="Q279" s="534" t="str">
        <f t="shared" si="74"/>
        <v/>
      </c>
      <c r="R279" s="55"/>
      <c r="S279" s="55"/>
      <c r="T279" s="55"/>
      <c r="U279" s="593" t="str">
        <f t="shared" si="76"/>
        <v/>
      </c>
      <c r="V279" s="55"/>
      <c r="W279" s="55"/>
      <c r="X279" s="78"/>
    </row>
    <row r="280" spans="2:24" s="1" customFormat="1" ht="44.25" customHeight="1">
      <c r="B280" s="280">
        <v>278</v>
      </c>
      <c r="C280" s="280">
        <v>22</v>
      </c>
      <c r="D280" s="280" t="s">
        <v>1836</v>
      </c>
      <c r="E280" s="280" t="s">
        <v>1838</v>
      </c>
      <c r="F280" s="280" t="s">
        <v>1820</v>
      </c>
      <c r="G280" s="293" t="s">
        <v>1415</v>
      </c>
      <c r="H280" s="265" t="str">
        <f t="shared" si="77"/>
        <v>波崎第四中学校</v>
      </c>
      <c r="I280" s="318" ph="1"/>
      <c r="J280" s="185" t="s">
        <v>1417</v>
      </c>
      <c r="K280" s="176" t="str">
        <f t="shared" si="75"/>
        <v>神栖市土合北1-8-10</v>
      </c>
      <c r="L280" s="186" t="s">
        <v>1416</v>
      </c>
      <c r="M280" s="185" t="s">
        <v>1417</v>
      </c>
      <c r="N280" s="204">
        <v>479485123</v>
      </c>
      <c r="O280" s="204">
        <v>479484235</v>
      </c>
      <c r="P280" s="81"/>
      <c r="Q280" s="542" t="str">
        <f t="shared" si="74"/>
        <v/>
      </c>
      <c r="R280" s="57"/>
      <c r="S280" s="57"/>
      <c r="T280" s="57"/>
      <c r="U280" s="598" t="str">
        <f t="shared" si="76"/>
        <v/>
      </c>
      <c r="V280" s="57"/>
      <c r="W280" s="57"/>
      <c r="X280" s="81"/>
    </row>
    <row r="281" spans="2:24" s="1" customFormat="1" ht="44.25" customHeight="1">
      <c r="B281" s="280">
        <v>279</v>
      </c>
      <c r="C281" s="352">
        <v>1</v>
      </c>
      <c r="D281" s="352" t="s">
        <v>1836</v>
      </c>
      <c r="E281" s="406" t="s">
        <v>1839</v>
      </c>
      <c r="F281" s="594" t="s">
        <v>1819</v>
      </c>
      <c r="G281" s="295" t="s">
        <v>624</v>
      </c>
      <c r="H281" s="269" t="str">
        <f t="shared" ref="H281:H287" si="78">G281&amp;"小学校"</f>
        <v>旭東小学校</v>
      </c>
      <c r="I281" s="326" ph="1"/>
      <c r="J281" s="199" t="s">
        <v>626</v>
      </c>
      <c r="K281" s="200" t="str">
        <f>"鉾田市"&amp;L281</f>
        <v>鉾田市荒地604</v>
      </c>
      <c r="L281" s="225" t="s">
        <v>625</v>
      </c>
      <c r="M281" s="199" t="s">
        <v>626</v>
      </c>
      <c r="N281" s="358">
        <v>291370009</v>
      </c>
      <c r="O281" s="358">
        <v>291344583</v>
      </c>
      <c r="P281" s="111"/>
      <c r="Q281" s="541" t="str">
        <f t="shared" ref="Q281:Q291" si="79">IF(P281="","","s"&amp;$P281)</f>
        <v/>
      </c>
      <c r="R281" s="60"/>
      <c r="S281" s="60"/>
      <c r="T281" s="60"/>
      <c r="U281" s="595" t="str">
        <f t="shared" si="76"/>
        <v/>
      </c>
      <c r="V281" s="60"/>
      <c r="W281" s="60"/>
      <c r="X281" s="111"/>
    </row>
    <row r="282" spans="2:24" s="1" customFormat="1" ht="44.25" customHeight="1">
      <c r="B282" s="259">
        <v>280</v>
      </c>
      <c r="C282" s="354">
        <v>2</v>
      </c>
      <c r="D282" s="354" t="s">
        <v>1836</v>
      </c>
      <c r="E282" s="355" t="s">
        <v>1839</v>
      </c>
      <c r="F282" s="364" t="s">
        <v>1819</v>
      </c>
      <c r="G282" s="292" t="s">
        <v>627</v>
      </c>
      <c r="H282" s="47" t="str">
        <f t="shared" si="78"/>
        <v>旭南小学校</v>
      </c>
      <c r="I282" s="322" ph="1"/>
      <c r="J282" s="33" t="s">
        <v>629</v>
      </c>
      <c r="K282" s="166" t="str">
        <f t="shared" ref="K282:K291" si="80">"鉾田市"&amp;L282</f>
        <v>鉾田市樅山576-16</v>
      </c>
      <c r="L282" s="35" t="s">
        <v>628</v>
      </c>
      <c r="M282" s="33" t="s">
        <v>629</v>
      </c>
      <c r="N282" s="36">
        <v>291370214</v>
      </c>
      <c r="O282" s="36">
        <v>291374584</v>
      </c>
      <c r="P282" s="78"/>
      <c r="Q282" s="534" t="str">
        <f t="shared" si="79"/>
        <v/>
      </c>
      <c r="R282" s="55"/>
      <c r="S282" s="55"/>
      <c r="T282" s="55"/>
      <c r="U282" s="593" t="str">
        <f t="shared" si="76"/>
        <v/>
      </c>
      <c r="V282" s="55"/>
      <c r="W282" s="55"/>
      <c r="X282" s="78"/>
    </row>
    <row r="283" spans="2:24" s="1" customFormat="1" ht="44.25" customHeight="1">
      <c r="B283" s="259">
        <v>281</v>
      </c>
      <c r="C283" s="354">
        <v>3</v>
      </c>
      <c r="D283" s="354" t="s">
        <v>1836</v>
      </c>
      <c r="E283" s="355" t="s">
        <v>1839</v>
      </c>
      <c r="F283" s="364" t="s">
        <v>1819</v>
      </c>
      <c r="G283" s="292" t="s">
        <v>630</v>
      </c>
      <c r="H283" s="47" t="str">
        <f t="shared" si="78"/>
        <v>旭西小学校</v>
      </c>
      <c r="I283" s="322" ph="1"/>
      <c r="J283" s="33" t="s">
        <v>632</v>
      </c>
      <c r="K283" s="166" t="str">
        <f t="shared" si="80"/>
        <v>鉾田市鹿田904-5</v>
      </c>
      <c r="L283" s="35" t="s">
        <v>631</v>
      </c>
      <c r="M283" s="33" t="s">
        <v>632</v>
      </c>
      <c r="N283" s="36">
        <v>291370216</v>
      </c>
      <c r="O283" s="36">
        <v>291374585</v>
      </c>
      <c r="P283" s="78"/>
      <c r="Q283" s="534" t="str">
        <f t="shared" si="79"/>
        <v/>
      </c>
      <c r="R283" s="55"/>
      <c r="S283" s="55"/>
      <c r="T283" s="55"/>
      <c r="U283" s="593" t="str">
        <f t="shared" si="76"/>
        <v/>
      </c>
      <c r="V283" s="55"/>
      <c r="W283" s="55"/>
      <c r="X283" s="114"/>
    </row>
    <row r="284" spans="2:24" s="1" customFormat="1" ht="44.25" customHeight="1">
      <c r="B284" s="259">
        <v>282</v>
      </c>
      <c r="C284" s="354">
        <v>4</v>
      </c>
      <c r="D284" s="354" t="s">
        <v>1836</v>
      </c>
      <c r="E284" s="355" t="s">
        <v>1839</v>
      </c>
      <c r="F284" s="364" t="s">
        <v>1819</v>
      </c>
      <c r="G284" s="292" t="s">
        <v>633</v>
      </c>
      <c r="H284" s="47" t="str">
        <f t="shared" si="78"/>
        <v>旭北小学校</v>
      </c>
      <c r="I284" s="322" ph="1"/>
      <c r="J284" s="33" t="s">
        <v>635</v>
      </c>
      <c r="K284" s="166" t="str">
        <f t="shared" si="80"/>
        <v>鉾田市田崎3852</v>
      </c>
      <c r="L284" s="35" t="s">
        <v>634</v>
      </c>
      <c r="M284" s="33" t="s">
        <v>635</v>
      </c>
      <c r="N284" s="36">
        <v>291370055</v>
      </c>
      <c r="O284" s="36">
        <v>291374586</v>
      </c>
      <c r="P284" s="78"/>
      <c r="Q284" s="534" t="str">
        <f t="shared" si="79"/>
        <v/>
      </c>
      <c r="R284" s="55"/>
      <c r="S284" s="55"/>
      <c r="T284" s="55"/>
      <c r="U284" s="593" t="str">
        <f t="shared" si="76"/>
        <v/>
      </c>
      <c r="V284" s="55"/>
      <c r="W284" s="55"/>
      <c r="X284" s="78"/>
    </row>
    <row r="285" spans="2:24" s="1" customFormat="1" ht="44.25" customHeight="1">
      <c r="B285" s="259">
        <v>283</v>
      </c>
      <c r="C285" s="354">
        <v>5</v>
      </c>
      <c r="D285" s="354" t="s">
        <v>1836</v>
      </c>
      <c r="E285" s="355" t="s">
        <v>1839</v>
      </c>
      <c r="F285" s="364" t="s">
        <v>1819</v>
      </c>
      <c r="G285" s="292" t="s">
        <v>1641</v>
      </c>
      <c r="H285" s="47" t="str">
        <f t="shared" si="78"/>
        <v>鉾田北小学校</v>
      </c>
      <c r="I285" s="322" ph="1"/>
      <c r="J285" s="33" t="s">
        <v>1425</v>
      </c>
      <c r="K285" s="166" t="str">
        <f t="shared" si="80"/>
        <v>鉾田市上冨田1011-1</v>
      </c>
      <c r="L285" s="35" t="s">
        <v>1642</v>
      </c>
      <c r="M285" s="33" t="s">
        <v>1425</v>
      </c>
      <c r="N285" s="36">
        <v>291366710</v>
      </c>
      <c r="O285" s="36">
        <v>291366730</v>
      </c>
      <c r="P285" s="78"/>
      <c r="Q285" s="534" t="str">
        <f t="shared" si="79"/>
        <v/>
      </c>
      <c r="R285" s="55"/>
      <c r="S285" s="55"/>
      <c r="T285" s="55"/>
      <c r="U285" s="593" t="str">
        <f t="shared" si="76"/>
        <v/>
      </c>
      <c r="V285" s="55"/>
      <c r="W285" s="55"/>
      <c r="X285" s="78"/>
    </row>
    <row r="286" spans="2:24" s="1" customFormat="1" ht="44.25" customHeight="1">
      <c r="B286" s="259">
        <v>284</v>
      </c>
      <c r="C286" s="354">
        <v>6</v>
      </c>
      <c r="D286" s="354" t="s">
        <v>1836</v>
      </c>
      <c r="E286" s="355" t="s">
        <v>1839</v>
      </c>
      <c r="F286" s="364" t="s">
        <v>1819</v>
      </c>
      <c r="G286" s="292" t="s">
        <v>1680</v>
      </c>
      <c r="H286" s="47" t="str">
        <f t="shared" si="78"/>
        <v>鉾田南小学校</v>
      </c>
      <c r="I286" s="322" ph="1"/>
      <c r="J286" s="33" t="s">
        <v>1683</v>
      </c>
      <c r="K286" s="166" t="str">
        <f t="shared" si="80"/>
        <v>鉾田市烟田1059-1</v>
      </c>
      <c r="L286" s="35" t="s">
        <v>1681</v>
      </c>
      <c r="M286" s="33" t="s">
        <v>1683</v>
      </c>
      <c r="N286" s="36" t="s">
        <v>1682</v>
      </c>
      <c r="O286" s="36" t="s">
        <v>1745</v>
      </c>
      <c r="P286" s="78"/>
      <c r="Q286" s="534" t="str">
        <f t="shared" si="79"/>
        <v/>
      </c>
      <c r="R286" s="55"/>
      <c r="S286" s="55"/>
      <c r="T286" s="55"/>
      <c r="U286" s="593" t="str">
        <f t="shared" si="76"/>
        <v/>
      </c>
      <c r="V286" s="55"/>
      <c r="W286" s="55"/>
      <c r="X286" s="78"/>
    </row>
    <row r="287" spans="2:24" s="1" customFormat="1" ht="44.25" customHeight="1">
      <c r="B287" s="259">
        <v>285</v>
      </c>
      <c r="C287" s="280">
        <v>7</v>
      </c>
      <c r="D287" s="280" t="s">
        <v>1836</v>
      </c>
      <c r="E287" s="406" t="s">
        <v>1839</v>
      </c>
      <c r="F287" s="353" t="s">
        <v>1819</v>
      </c>
      <c r="G287" s="293" t="s">
        <v>1758</v>
      </c>
      <c r="H287" s="265" t="str">
        <f t="shared" si="78"/>
        <v>大洋小学校</v>
      </c>
      <c r="I287" s="318" ph="1"/>
      <c r="J287" s="185" t="s">
        <v>1759</v>
      </c>
      <c r="K287" s="176" t="str">
        <f t="shared" si="80"/>
        <v>鉾田市上沢922-1</v>
      </c>
      <c r="L287" s="217" t="s">
        <v>1760</v>
      </c>
      <c r="M287" s="185" t="s">
        <v>1759</v>
      </c>
      <c r="N287" s="204" t="s">
        <v>1761</v>
      </c>
      <c r="O287" s="204" t="s">
        <v>1762</v>
      </c>
      <c r="P287" s="81"/>
      <c r="Q287" s="542" t="str">
        <f t="shared" si="79"/>
        <v/>
      </c>
      <c r="R287" s="57"/>
      <c r="S287" s="57"/>
      <c r="T287" s="57"/>
      <c r="U287" s="596" t="str">
        <f t="shared" si="76"/>
        <v/>
      </c>
      <c r="V287" s="57"/>
      <c r="W287" s="57"/>
      <c r="X287" s="81"/>
    </row>
    <row r="288" spans="2:24" s="1" customFormat="1" ht="44.25" customHeight="1">
      <c r="B288" s="259">
        <v>286</v>
      </c>
      <c r="C288" s="260">
        <v>8</v>
      </c>
      <c r="D288" s="260" t="s">
        <v>1836</v>
      </c>
      <c r="E288" s="276" t="s">
        <v>1839</v>
      </c>
      <c r="F288" s="309" t="s">
        <v>1820</v>
      </c>
      <c r="G288" s="295" t="s">
        <v>169</v>
      </c>
      <c r="H288" s="269" t="str">
        <f>G288&amp;"中学校"</f>
        <v>旭中学校</v>
      </c>
      <c r="I288" s="326" ph="1"/>
      <c r="J288" s="199" t="s">
        <v>1423</v>
      </c>
      <c r="K288" s="200" t="str">
        <f t="shared" si="80"/>
        <v>鉾田市造谷863-5</v>
      </c>
      <c r="L288" s="201" t="s">
        <v>1422</v>
      </c>
      <c r="M288" s="199" t="s">
        <v>1423</v>
      </c>
      <c r="N288" s="358">
        <v>291370030</v>
      </c>
      <c r="O288" s="358">
        <v>291374581</v>
      </c>
      <c r="P288" s="111"/>
      <c r="Q288" s="541" t="str">
        <f t="shared" si="79"/>
        <v/>
      </c>
      <c r="R288" s="60"/>
      <c r="S288" s="60"/>
      <c r="T288" s="60"/>
      <c r="U288" s="595" t="str">
        <f t="shared" si="76"/>
        <v/>
      </c>
      <c r="V288" s="60"/>
      <c r="W288" s="60"/>
      <c r="X288" s="111"/>
    </row>
    <row r="289" spans="2:24" s="1" customFormat="1" ht="44.25" customHeight="1">
      <c r="B289" s="259">
        <v>287</v>
      </c>
      <c r="C289" s="354">
        <v>9</v>
      </c>
      <c r="D289" s="354" t="s">
        <v>1836</v>
      </c>
      <c r="E289" s="355" t="s">
        <v>1839</v>
      </c>
      <c r="F289" s="364" t="s">
        <v>1820</v>
      </c>
      <c r="G289" s="292" t="s">
        <v>170</v>
      </c>
      <c r="H289" s="47" t="str">
        <f t="shared" ref="H289:H291" si="81">G289&amp;"中学校"</f>
        <v>鉾田北中学校</v>
      </c>
      <c r="I289" s="322" ph="1"/>
      <c r="J289" s="33" t="s">
        <v>1425</v>
      </c>
      <c r="K289" s="166" t="str">
        <f t="shared" si="80"/>
        <v>鉾田市上冨田1011-1</v>
      </c>
      <c r="L289" s="182" t="s">
        <v>1424</v>
      </c>
      <c r="M289" s="33" t="s">
        <v>1425</v>
      </c>
      <c r="N289" s="36">
        <v>291362814</v>
      </c>
      <c r="O289" s="36">
        <v>291365375</v>
      </c>
      <c r="P289" s="78"/>
      <c r="Q289" s="534" t="str">
        <f t="shared" si="79"/>
        <v/>
      </c>
      <c r="R289" s="55"/>
      <c r="S289" s="55"/>
      <c r="T289" s="55"/>
      <c r="U289" s="593" t="str">
        <f t="shared" si="76"/>
        <v/>
      </c>
      <c r="V289" s="55"/>
      <c r="W289" s="55"/>
      <c r="X289" s="78"/>
    </row>
    <row r="290" spans="2:24" s="1" customFormat="1" ht="44.25" customHeight="1">
      <c r="B290" s="259">
        <v>288</v>
      </c>
      <c r="C290" s="354">
        <v>10</v>
      </c>
      <c r="D290" s="354" t="s">
        <v>1836</v>
      </c>
      <c r="E290" s="355" t="s">
        <v>1839</v>
      </c>
      <c r="F290" s="364" t="s">
        <v>1820</v>
      </c>
      <c r="G290" s="292" t="s">
        <v>1426</v>
      </c>
      <c r="H290" s="47" t="str">
        <f t="shared" si="81"/>
        <v>鉾田南中学校</v>
      </c>
      <c r="I290" s="322" ph="1"/>
      <c r="J290" s="33" t="s">
        <v>171</v>
      </c>
      <c r="K290" s="166" t="str">
        <f t="shared" si="80"/>
        <v>鉾田市鉾田1469-1</v>
      </c>
      <c r="L290" s="182" t="s">
        <v>1427</v>
      </c>
      <c r="M290" s="33" t="s">
        <v>171</v>
      </c>
      <c r="N290" s="36">
        <v>291322757</v>
      </c>
      <c r="O290" s="36">
        <v>291325907</v>
      </c>
      <c r="P290" s="78"/>
      <c r="Q290" s="534" t="str">
        <f t="shared" si="79"/>
        <v/>
      </c>
      <c r="R290" s="55"/>
      <c r="S290" s="55"/>
      <c r="T290" s="55"/>
      <c r="U290" s="593" t="str">
        <f t="shared" si="76"/>
        <v/>
      </c>
      <c r="V290" s="55"/>
      <c r="W290" s="55"/>
      <c r="X290" s="78"/>
    </row>
    <row r="291" spans="2:24" s="1" customFormat="1" ht="44.25" customHeight="1">
      <c r="B291" s="259">
        <v>289</v>
      </c>
      <c r="C291" s="370">
        <v>11</v>
      </c>
      <c r="D291" s="370" t="s">
        <v>1836</v>
      </c>
      <c r="E291" s="370" t="s">
        <v>1839</v>
      </c>
      <c r="F291" s="370" t="s">
        <v>1820</v>
      </c>
      <c r="G291" s="294" t="s">
        <v>1428</v>
      </c>
      <c r="H291" s="48" t="str">
        <f t="shared" si="81"/>
        <v>大洋中学校</v>
      </c>
      <c r="I291" s="332" ph="1"/>
      <c r="J291" s="49" t="s">
        <v>1430</v>
      </c>
      <c r="K291" s="170" t="str">
        <f t="shared" si="80"/>
        <v>鉾田市大蔵1337-1</v>
      </c>
      <c r="L291" s="198" t="s">
        <v>1429</v>
      </c>
      <c r="M291" s="49" t="s">
        <v>1430</v>
      </c>
      <c r="N291" s="52">
        <v>291393231</v>
      </c>
      <c r="O291" s="52">
        <v>291399154</v>
      </c>
      <c r="P291" s="79"/>
      <c r="Q291" s="535" t="str">
        <f t="shared" si="79"/>
        <v/>
      </c>
      <c r="R291" s="59"/>
      <c r="S291" s="59"/>
      <c r="T291" s="59"/>
      <c r="U291" s="596" t="str">
        <f t="shared" si="76"/>
        <v/>
      </c>
      <c r="V291" s="59"/>
      <c r="W291" s="59"/>
      <c r="X291" s="79"/>
    </row>
    <row r="292" spans="2:24" s="1" customFormat="1" ht="44.25" customHeight="1">
      <c r="B292" s="259">
        <v>290</v>
      </c>
      <c r="C292" s="260">
        <v>1</v>
      </c>
      <c r="D292" s="260" t="s">
        <v>1836</v>
      </c>
      <c r="E292" s="276" t="s">
        <v>1840</v>
      </c>
      <c r="F292" s="309" t="s">
        <v>1819</v>
      </c>
      <c r="G292" s="291" t="s">
        <v>575</v>
      </c>
      <c r="H292" s="42" t="str">
        <f t="shared" ref="H292:H296" si="82">G292&amp;"小学校"</f>
        <v>潮来小学校</v>
      </c>
      <c r="I292" s="321" ph="1"/>
      <c r="J292" s="43" t="s">
        <v>577</v>
      </c>
      <c r="K292" s="162" t="str">
        <f>"潮来市"&amp;L292</f>
        <v>潮来市潮来471</v>
      </c>
      <c r="L292" s="45" t="s">
        <v>576</v>
      </c>
      <c r="M292" s="43" t="s">
        <v>577</v>
      </c>
      <c r="N292" s="46">
        <v>299622069</v>
      </c>
      <c r="O292" s="46">
        <v>299623028</v>
      </c>
      <c r="P292" s="77"/>
      <c r="Q292" s="536" t="str">
        <f t="shared" ref="Q292:Q300" si="83">IF(P292="","","s"&amp;$P292)</f>
        <v/>
      </c>
      <c r="R292" s="54"/>
      <c r="S292" s="54"/>
      <c r="T292" s="54"/>
      <c r="U292" s="595" t="str">
        <f t="shared" si="76"/>
        <v/>
      </c>
      <c r="V292" s="54"/>
      <c r="W292" s="54"/>
      <c r="X292" s="113"/>
    </row>
    <row r="293" spans="2:24" s="1" customFormat="1" ht="44.25" customHeight="1">
      <c r="B293" s="259">
        <v>291</v>
      </c>
      <c r="C293" s="354">
        <v>2</v>
      </c>
      <c r="D293" s="354" t="s">
        <v>1836</v>
      </c>
      <c r="E293" s="355" t="s">
        <v>1840</v>
      </c>
      <c r="F293" s="364" t="s">
        <v>1819</v>
      </c>
      <c r="G293" s="292" t="s">
        <v>578</v>
      </c>
      <c r="H293" s="47" t="str">
        <f t="shared" si="82"/>
        <v>津知小学校</v>
      </c>
      <c r="I293" s="322" ph="1"/>
      <c r="J293" s="33" t="s">
        <v>580</v>
      </c>
      <c r="K293" s="166" t="str">
        <f t="shared" ref="K293:K300" si="84">"潮来市"&amp;L293</f>
        <v>潮来市辻829-1</v>
      </c>
      <c r="L293" s="35" t="s">
        <v>579</v>
      </c>
      <c r="M293" s="33" t="s">
        <v>580</v>
      </c>
      <c r="N293" s="36">
        <v>299631383</v>
      </c>
      <c r="O293" s="36">
        <v>299623031</v>
      </c>
      <c r="P293" s="78"/>
      <c r="Q293" s="534" t="str">
        <f t="shared" si="83"/>
        <v/>
      </c>
      <c r="R293" s="55"/>
      <c r="S293" s="55"/>
      <c r="T293" s="55"/>
      <c r="U293" s="593" t="str">
        <f t="shared" si="76"/>
        <v/>
      </c>
      <c r="V293" s="55"/>
      <c r="W293" s="55"/>
      <c r="X293" s="78"/>
    </row>
    <row r="294" spans="2:24" s="1" customFormat="1" ht="44.25" customHeight="1">
      <c r="B294" s="259">
        <v>292</v>
      </c>
      <c r="C294" s="354">
        <v>3</v>
      </c>
      <c r="D294" s="354" t="s">
        <v>1836</v>
      </c>
      <c r="E294" s="355" t="s">
        <v>1840</v>
      </c>
      <c r="F294" s="364" t="s">
        <v>1819</v>
      </c>
      <c r="G294" s="292" t="s">
        <v>151</v>
      </c>
      <c r="H294" s="47" t="str">
        <f t="shared" si="82"/>
        <v>延方小学校</v>
      </c>
      <c r="I294" s="322" ph="1"/>
      <c r="J294" s="33" t="s">
        <v>153</v>
      </c>
      <c r="K294" s="166" t="str">
        <f t="shared" si="84"/>
        <v>潮来市小泉2090</v>
      </c>
      <c r="L294" s="35" t="s">
        <v>152</v>
      </c>
      <c r="M294" s="33" t="s">
        <v>153</v>
      </c>
      <c r="N294" s="36">
        <v>299662076</v>
      </c>
      <c r="O294" s="36">
        <v>299664692</v>
      </c>
      <c r="P294" s="78"/>
      <c r="Q294" s="534" t="str">
        <f t="shared" si="83"/>
        <v/>
      </c>
      <c r="R294" s="55"/>
      <c r="S294" s="55"/>
      <c r="T294" s="55"/>
      <c r="U294" s="593" t="str">
        <f t="shared" si="76"/>
        <v/>
      </c>
      <c r="V294" s="55"/>
      <c r="W294" s="55"/>
      <c r="X294" s="78"/>
    </row>
    <row r="295" spans="2:24" s="1" customFormat="1" ht="44.25" customHeight="1">
      <c r="B295" s="259">
        <v>293</v>
      </c>
      <c r="C295" s="354">
        <v>4</v>
      </c>
      <c r="D295" s="354" t="s">
        <v>1836</v>
      </c>
      <c r="E295" s="355" t="s">
        <v>1840</v>
      </c>
      <c r="F295" s="364" t="s">
        <v>1819</v>
      </c>
      <c r="G295" s="292" t="s">
        <v>581</v>
      </c>
      <c r="H295" s="47" t="str">
        <f t="shared" si="82"/>
        <v>日の出小学校</v>
      </c>
      <c r="I295" s="322" ph="1"/>
      <c r="J295" s="33" t="s">
        <v>1691</v>
      </c>
      <c r="K295" s="166" t="str">
        <f t="shared" si="84"/>
        <v>潮来市日の出3-12-1</v>
      </c>
      <c r="L295" s="35" t="s">
        <v>582</v>
      </c>
      <c r="M295" s="33" t="s">
        <v>1691</v>
      </c>
      <c r="N295" s="36">
        <v>299662020</v>
      </c>
      <c r="O295" s="36">
        <v>299664691</v>
      </c>
      <c r="P295" s="78"/>
      <c r="Q295" s="534" t="str">
        <f t="shared" si="83"/>
        <v/>
      </c>
      <c r="R295" s="55"/>
      <c r="S295" s="55"/>
      <c r="T295" s="55"/>
      <c r="U295" s="593" t="str">
        <f t="shared" si="76"/>
        <v/>
      </c>
      <c r="V295" s="55"/>
      <c r="W295" s="55"/>
      <c r="X295" s="78"/>
    </row>
    <row r="296" spans="2:24" s="1" customFormat="1" ht="44.25" customHeight="1">
      <c r="B296" s="259">
        <v>294</v>
      </c>
      <c r="C296" s="280">
        <v>5</v>
      </c>
      <c r="D296" s="280" t="s">
        <v>1836</v>
      </c>
      <c r="E296" s="406" t="s">
        <v>1840</v>
      </c>
      <c r="F296" s="353" t="s">
        <v>1819</v>
      </c>
      <c r="G296" s="293" t="s">
        <v>584</v>
      </c>
      <c r="H296" s="265" t="str">
        <f t="shared" si="82"/>
        <v>牛堀小学校</v>
      </c>
      <c r="I296" s="318" ph="1"/>
      <c r="J296" s="185" t="s">
        <v>154</v>
      </c>
      <c r="K296" s="176" t="str">
        <f t="shared" si="84"/>
        <v>潮来市堀之内1219-1</v>
      </c>
      <c r="L296" s="217" t="s">
        <v>585</v>
      </c>
      <c r="M296" s="185" t="s">
        <v>154</v>
      </c>
      <c r="N296" s="204">
        <v>299645536</v>
      </c>
      <c r="O296" s="204">
        <v>299645044</v>
      </c>
      <c r="P296" s="81"/>
      <c r="Q296" s="542" t="str">
        <f t="shared" si="83"/>
        <v/>
      </c>
      <c r="R296" s="57"/>
      <c r="S296" s="57"/>
      <c r="T296" s="57"/>
      <c r="U296" s="596" t="str">
        <f t="shared" si="76"/>
        <v/>
      </c>
      <c r="V296" s="57"/>
      <c r="W296" s="57"/>
      <c r="X296" s="81"/>
    </row>
    <row r="297" spans="2:24" s="1" customFormat="1" ht="44.25" customHeight="1">
      <c r="B297" s="259">
        <v>295</v>
      </c>
      <c r="C297" s="260">
        <v>6</v>
      </c>
      <c r="D297" s="260" t="s">
        <v>1836</v>
      </c>
      <c r="E297" s="276" t="s">
        <v>1840</v>
      </c>
      <c r="F297" s="309" t="s">
        <v>1820</v>
      </c>
      <c r="G297" s="295" t="s">
        <v>1393</v>
      </c>
      <c r="H297" s="269" t="str">
        <f>G297&amp;"中学校"</f>
        <v>潮来第一中学校</v>
      </c>
      <c r="I297" s="326" ph="1"/>
      <c r="J297" s="199" t="s">
        <v>577</v>
      </c>
      <c r="K297" s="200" t="str">
        <f t="shared" si="84"/>
        <v>潮来市潮来1270</v>
      </c>
      <c r="L297" s="201" t="s">
        <v>1394</v>
      </c>
      <c r="M297" s="199" t="s">
        <v>577</v>
      </c>
      <c r="N297" s="358">
        <v>299622334</v>
      </c>
      <c r="O297" s="358">
        <v>299623032</v>
      </c>
      <c r="P297" s="111"/>
      <c r="Q297" s="541" t="str">
        <f t="shared" si="83"/>
        <v/>
      </c>
      <c r="R297" s="60"/>
      <c r="S297" s="60"/>
      <c r="T297" s="60"/>
      <c r="U297" s="595" t="str">
        <f t="shared" si="76"/>
        <v/>
      </c>
      <c r="V297" s="60"/>
      <c r="W297" s="60"/>
      <c r="X297" s="111"/>
    </row>
    <row r="298" spans="2:24" s="1" customFormat="1" ht="44.25" customHeight="1">
      <c r="B298" s="259">
        <v>296</v>
      </c>
      <c r="C298" s="354">
        <v>7</v>
      </c>
      <c r="D298" s="354" t="s">
        <v>1836</v>
      </c>
      <c r="E298" s="355" t="s">
        <v>1840</v>
      </c>
      <c r="F298" s="364" t="s">
        <v>1820</v>
      </c>
      <c r="G298" s="292" t="s">
        <v>1395</v>
      </c>
      <c r="H298" s="47" t="str">
        <f t="shared" ref="H298:H300" si="85">G298&amp;"中学校"</f>
        <v>潮来第二中学校</v>
      </c>
      <c r="I298" s="322" ph="1"/>
      <c r="J298" s="33" t="s">
        <v>1397</v>
      </c>
      <c r="K298" s="166" t="str">
        <f t="shared" si="84"/>
        <v>潮来市新宮1868-1</v>
      </c>
      <c r="L298" s="182" t="s">
        <v>1396</v>
      </c>
      <c r="M298" s="33" t="s">
        <v>1397</v>
      </c>
      <c r="N298" s="36">
        <v>299662344</v>
      </c>
      <c r="O298" s="36">
        <v>299663554</v>
      </c>
      <c r="P298" s="78"/>
      <c r="Q298" s="534" t="str">
        <f t="shared" si="83"/>
        <v/>
      </c>
      <c r="R298" s="55"/>
      <c r="S298" s="55"/>
      <c r="T298" s="55"/>
      <c r="U298" s="593" t="str">
        <f t="shared" si="76"/>
        <v/>
      </c>
      <c r="V298" s="55"/>
      <c r="W298" s="55"/>
      <c r="X298" s="78"/>
    </row>
    <row r="299" spans="2:24" s="1" customFormat="1" ht="44.25" customHeight="1">
      <c r="B299" s="259">
        <v>297</v>
      </c>
      <c r="C299" s="354">
        <v>8</v>
      </c>
      <c r="D299" s="354" t="s">
        <v>1836</v>
      </c>
      <c r="E299" s="355" t="s">
        <v>1840</v>
      </c>
      <c r="F299" s="364" t="s">
        <v>1820</v>
      </c>
      <c r="G299" s="292" t="s">
        <v>581</v>
      </c>
      <c r="H299" s="47" t="str">
        <f t="shared" si="85"/>
        <v>日の出中学校</v>
      </c>
      <c r="I299" s="322" ph="1"/>
      <c r="J299" s="33" t="s">
        <v>583</v>
      </c>
      <c r="K299" s="166" t="str">
        <f t="shared" si="84"/>
        <v>潮来市日の出3-9-18</v>
      </c>
      <c r="L299" s="182" t="s">
        <v>1398</v>
      </c>
      <c r="M299" s="33" t="s">
        <v>583</v>
      </c>
      <c r="N299" s="36">
        <v>299665852</v>
      </c>
      <c r="O299" s="36">
        <v>299665853</v>
      </c>
      <c r="P299" s="78"/>
      <c r="Q299" s="534" t="str">
        <f t="shared" si="83"/>
        <v/>
      </c>
      <c r="R299" s="55"/>
      <c r="S299" s="55"/>
      <c r="T299" s="55"/>
      <c r="U299" s="593" t="str">
        <f t="shared" si="76"/>
        <v/>
      </c>
      <c r="V299" s="55"/>
      <c r="W299" s="55"/>
      <c r="X299" s="78"/>
    </row>
    <row r="300" spans="2:24" s="1" customFormat="1" ht="44.25" customHeight="1">
      <c r="B300" s="259">
        <v>298</v>
      </c>
      <c r="C300" s="370">
        <v>9</v>
      </c>
      <c r="D300" s="370" t="s">
        <v>1836</v>
      </c>
      <c r="E300" s="370" t="s">
        <v>1840</v>
      </c>
      <c r="F300" s="370" t="s">
        <v>1820</v>
      </c>
      <c r="G300" s="294" t="s">
        <v>584</v>
      </c>
      <c r="H300" s="48" t="str">
        <f t="shared" si="85"/>
        <v>牛堀中学校</v>
      </c>
      <c r="I300" s="332" ph="1"/>
      <c r="J300" s="49" t="s">
        <v>154</v>
      </c>
      <c r="K300" s="170" t="str">
        <f t="shared" si="84"/>
        <v>潮来市堀之内1009</v>
      </c>
      <c r="L300" s="198" t="s">
        <v>1399</v>
      </c>
      <c r="M300" s="49" t="s">
        <v>154</v>
      </c>
      <c r="N300" s="52">
        <v>299642231</v>
      </c>
      <c r="O300" s="52">
        <v>299803107</v>
      </c>
      <c r="P300" s="79"/>
      <c r="Q300" s="535" t="str">
        <f t="shared" si="83"/>
        <v/>
      </c>
      <c r="R300" s="59"/>
      <c r="S300" s="59"/>
      <c r="T300" s="59"/>
      <c r="U300" s="596" t="str">
        <f t="shared" si="76"/>
        <v/>
      </c>
      <c r="V300" s="59"/>
      <c r="W300" s="59"/>
      <c r="X300" s="79"/>
    </row>
    <row r="301" spans="2:24" s="1" customFormat="1" ht="44.25" customHeight="1">
      <c r="B301" s="259">
        <v>299</v>
      </c>
      <c r="C301" s="260">
        <v>1</v>
      </c>
      <c r="D301" s="260" t="s">
        <v>1836</v>
      </c>
      <c r="E301" s="276" t="s">
        <v>1841</v>
      </c>
      <c r="F301" s="309" t="s">
        <v>1819</v>
      </c>
      <c r="G301" s="291" t="s">
        <v>163</v>
      </c>
      <c r="H301" s="42" t="str">
        <f t="shared" ref="H301:H304" si="86">G301&amp;"小学校"</f>
        <v>麻生小学校</v>
      </c>
      <c r="I301" s="321" ph="1"/>
      <c r="J301" s="43" t="s">
        <v>165</v>
      </c>
      <c r="K301" s="162" t="str">
        <f>"行方市"&amp;L301</f>
        <v>行方市麻生1147-1</v>
      </c>
      <c r="L301" s="45" t="s">
        <v>164</v>
      </c>
      <c r="M301" s="43" t="s">
        <v>165</v>
      </c>
      <c r="N301" s="46">
        <v>299720049</v>
      </c>
      <c r="O301" s="46">
        <v>299722615</v>
      </c>
      <c r="P301" s="77"/>
      <c r="Q301" s="536" t="str">
        <f t="shared" ref="Q301:Q307" si="87">IF(P301="","","s"&amp;$P301)</f>
        <v/>
      </c>
      <c r="R301" s="54"/>
      <c r="S301" s="54"/>
      <c r="T301" s="54"/>
      <c r="U301" s="595" t="str">
        <f t="shared" si="76"/>
        <v/>
      </c>
      <c r="V301" s="54"/>
      <c r="W301" s="54"/>
      <c r="X301" s="77"/>
    </row>
    <row r="302" spans="2:24" s="1" customFormat="1" ht="44.25" customHeight="1">
      <c r="B302" s="259">
        <v>300</v>
      </c>
      <c r="C302" s="354">
        <v>2</v>
      </c>
      <c r="D302" s="354" t="s">
        <v>1836</v>
      </c>
      <c r="E302" s="355" t="s">
        <v>1841</v>
      </c>
      <c r="F302" s="364" t="s">
        <v>1819</v>
      </c>
      <c r="G302" s="292" t="s">
        <v>617</v>
      </c>
      <c r="H302" s="47" t="str">
        <f t="shared" si="86"/>
        <v>麻生東小学校</v>
      </c>
      <c r="I302" s="322" ph="1"/>
      <c r="J302" s="33" t="s">
        <v>619</v>
      </c>
      <c r="K302" s="166" t="str">
        <f t="shared" ref="K302:K307" si="88">"行方市"&amp;L302</f>
        <v>行方市蔵川549</v>
      </c>
      <c r="L302" s="35" t="s">
        <v>618</v>
      </c>
      <c r="M302" s="33" t="s">
        <v>619</v>
      </c>
      <c r="N302" s="36" t="s">
        <v>620</v>
      </c>
      <c r="O302" s="36">
        <v>299732301</v>
      </c>
      <c r="P302" s="78"/>
      <c r="Q302" s="534" t="str">
        <f t="shared" si="87"/>
        <v/>
      </c>
      <c r="R302" s="55"/>
      <c r="S302" s="55"/>
      <c r="T302" s="55"/>
      <c r="U302" s="593" t="str">
        <f t="shared" si="76"/>
        <v/>
      </c>
      <c r="V302" s="55"/>
      <c r="W302" s="55"/>
      <c r="X302" s="114"/>
    </row>
    <row r="303" spans="2:24" s="1" customFormat="1" ht="44.25" customHeight="1">
      <c r="B303" s="259">
        <v>301</v>
      </c>
      <c r="C303" s="354">
        <v>3</v>
      </c>
      <c r="D303" s="354" t="s">
        <v>1836</v>
      </c>
      <c r="E303" s="355" t="s">
        <v>1841</v>
      </c>
      <c r="F303" s="364" t="s">
        <v>1819</v>
      </c>
      <c r="G303" s="292" t="s">
        <v>1639</v>
      </c>
      <c r="H303" s="47" t="str">
        <f t="shared" si="86"/>
        <v>北浦小学校</v>
      </c>
      <c r="I303" s="322" ph="1"/>
      <c r="J303" s="33" t="s">
        <v>622</v>
      </c>
      <c r="K303" s="166" t="str">
        <f t="shared" si="88"/>
        <v>行方市内宿358-2</v>
      </c>
      <c r="L303" s="35" t="s">
        <v>1640</v>
      </c>
      <c r="M303" s="33" t="s">
        <v>622</v>
      </c>
      <c r="N303" s="36">
        <v>291376636</v>
      </c>
      <c r="O303" s="36">
        <v>291351211</v>
      </c>
      <c r="P303" s="78"/>
      <c r="Q303" s="534" t="str">
        <f t="shared" si="87"/>
        <v/>
      </c>
      <c r="R303" s="55"/>
      <c r="S303" s="55"/>
      <c r="T303" s="55"/>
      <c r="U303" s="593" t="str">
        <f t="shared" si="76"/>
        <v/>
      </c>
      <c r="V303" s="55"/>
      <c r="W303" s="55"/>
      <c r="X303" s="78"/>
    </row>
    <row r="304" spans="2:24" s="1" customFormat="1" ht="44.25" customHeight="1">
      <c r="B304" s="259">
        <v>302</v>
      </c>
      <c r="C304" s="280">
        <v>4</v>
      </c>
      <c r="D304" s="280" t="s">
        <v>1836</v>
      </c>
      <c r="E304" s="406" t="s">
        <v>1841</v>
      </c>
      <c r="F304" s="353" t="s">
        <v>1819</v>
      </c>
      <c r="G304" s="293" t="s">
        <v>167</v>
      </c>
      <c r="H304" s="265" t="str">
        <f t="shared" si="86"/>
        <v>玉造小学校</v>
      </c>
      <c r="I304" s="318" ph="1"/>
      <c r="J304" s="185" t="s">
        <v>168</v>
      </c>
      <c r="K304" s="176" t="str">
        <f t="shared" si="88"/>
        <v>行方市玉造甲3200</v>
      </c>
      <c r="L304" s="217" t="s">
        <v>623</v>
      </c>
      <c r="M304" s="185" t="s">
        <v>168</v>
      </c>
      <c r="N304" s="204">
        <v>299564040</v>
      </c>
      <c r="O304" s="204" t="s">
        <v>1744</v>
      </c>
      <c r="P304" s="81"/>
      <c r="Q304" s="542" t="str">
        <f t="shared" si="87"/>
        <v/>
      </c>
      <c r="R304" s="57"/>
      <c r="S304" s="57"/>
      <c r="T304" s="57"/>
      <c r="U304" s="596" t="str">
        <f t="shared" si="76"/>
        <v/>
      </c>
      <c r="V304" s="57"/>
      <c r="W304" s="57"/>
      <c r="X304" s="81"/>
    </row>
    <row r="305" spans="2:24" s="1" customFormat="1" ht="44.25" customHeight="1">
      <c r="B305" s="259">
        <v>303</v>
      </c>
      <c r="C305" s="260">
        <v>5</v>
      </c>
      <c r="D305" s="260" t="s">
        <v>1836</v>
      </c>
      <c r="E305" s="276" t="s">
        <v>1841</v>
      </c>
      <c r="F305" s="309" t="s">
        <v>1820</v>
      </c>
      <c r="G305" s="295" t="s">
        <v>163</v>
      </c>
      <c r="H305" s="269" t="str">
        <f>G305&amp;"中学校"</f>
        <v>麻生中学校</v>
      </c>
      <c r="I305" s="326" ph="1"/>
      <c r="J305" s="199" t="s">
        <v>1419</v>
      </c>
      <c r="K305" s="200" t="str">
        <f t="shared" si="88"/>
        <v>行方市南327-3</v>
      </c>
      <c r="L305" s="201" t="s">
        <v>1418</v>
      </c>
      <c r="M305" s="199" t="s">
        <v>1419</v>
      </c>
      <c r="N305" s="358">
        <v>299808070</v>
      </c>
      <c r="O305" s="358" t="s">
        <v>1763</v>
      </c>
      <c r="P305" s="111"/>
      <c r="Q305" s="541" t="str">
        <f t="shared" si="87"/>
        <v/>
      </c>
      <c r="R305" s="60"/>
      <c r="S305" s="60"/>
      <c r="T305" s="60"/>
      <c r="U305" s="595" t="str">
        <f t="shared" si="76"/>
        <v/>
      </c>
      <c r="V305" s="60"/>
      <c r="W305" s="60"/>
      <c r="X305" s="111"/>
    </row>
    <row r="306" spans="2:24" s="1" customFormat="1" ht="44.25" customHeight="1">
      <c r="B306" s="259">
        <v>304</v>
      </c>
      <c r="C306" s="354">
        <v>6</v>
      </c>
      <c r="D306" s="354" t="s">
        <v>1836</v>
      </c>
      <c r="E306" s="355" t="s">
        <v>1841</v>
      </c>
      <c r="F306" s="364" t="s">
        <v>1820</v>
      </c>
      <c r="G306" s="292" t="s">
        <v>166</v>
      </c>
      <c r="H306" s="47" t="str">
        <f t="shared" ref="H306:H307" si="89">G306&amp;"中学校"</f>
        <v>北浦中学校</v>
      </c>
      <c r="I306" s="322" ph="1"/>
      <c r="J306" s="33" t="s">
        <v>1801</v>
      </c>
      <c r="K306" s="166" t="str">
        <f t="shared" si="88"/>
        <v>行方市内宿390</v>
      </c>
      <c r="L306" s="182" t="s">
        <v>1420</v>
      </c>
      <c r="M306" s="33" t="s">
        <v>622</v>
      </c>
      <c r="N306" s="36">
        <v>291352161</v>
      </c>
      <c r="O306" s="36">
        <v>291351314</v>
      </c>
      <c r="P306" s="78"/>
      <c r="Q306" s="534" t="str">
        <f t="shared" si="87"/>
        <v/>
      </c>
      <c r="R306" s="55"/>
      <c r="S306" s="55"/>
      <c r="T306" s="55"/>
      <c r="U306" s="593" t="str">
        <f t="shared" si="76"/>
        <v/>
      </c>
      <c r="V306" s="55"/>
      <c r="W306" s="55"/>
      <c r="X306" s="78"/>
    </row>
    <row r="307" spans="2:24" s="1" customFormat="1" ht="44.25" customHeight="1">
      <c r="B307" s="259">
        <v>305</v>
      </c>
      <c r="C307" s="370">
        <v>7</v>
      </c>
      <c r="D307" s="370" t="s">
        <v>1836</v>
      </c>
      <c r="E307" s="370" t="s">
        <v>1841</v>
      </c>
      <c r="F307" s="370" t="s">
        <v>1820</v>
      </c>
      <c r="G307" s="294" t="s">
        <v>167</v>
      </c>
      <c r="H307" s="48" t="str">
        <f t="shared" si="89"/>
        <v>玉造中学校</v>
      </c>
      <c r="I307" s="332" ph="1"/>
      <c r="J307" s="49" t="s">
        <v>168</v>
      </c>
      <c r="K307" s="170" t="str">
        <f t="shared" si="88"/>
        <v>行方市玉造甲2807</v>
      </c>
      <c r="L307" s="198" t="s">
        <v>1421</v>
      </c>
      <c r="M307" s="49" t="s">
        <v>168</v>
      </c>
      <c r="N307" s="52">
        <v>299550131</v>
      </c>
      <c r="O307" s="52">
        <v>299550839</v>
      </c>
      <c r="P307" s="79"/>
      <c r="Q307" s="535" t="str">
        <f t="shared" si="87"/>
        <v/>
      </c>
      <c r="R307" s="59"/>
      <c r="S307" s="59"/>
      <c r="T307" s="59"/>
      <c r="U307" s="596" t="str">
        <f t="shared" si="76"/>
        <v/>
      </c>
      <c r="V307" s="59"/>
      <c r="W307" s="59"/>
      <c r="X307" s="79"/>
    </row>
    <row r="308" spans="2:24" s="28" customFormat="1" ht="44.25" customHeight="1">
      <c r="B308" s="312">
        <v>306</v>
      </c>
      <c r="C308" s="412">
        <v>1</v>
      </c>
      <c r="D308" s="412" t="s">
        <v>1843</v>
      </c>
      <c r="E308" s="412" t="s">
        <v>1842</v>
      </c>
      <c r="F308" s="412" t="s">
        <v>1819</v>
      </c>
      <c r="G308" s="349" t="s">
        <v>172</v>
      </c>
      <c r="H308" s="220" t="str">
        <f t="shared" ref="H308:H321" si="90">G308&amp;"小学校"</f>
        <v>土浦小学校</v>
      </c>
      <c r="I308" s="323" ph="1"/>
      <c r="J308" s="161" t="s">
        <v>638</v>
      </c>
      <c r="K308" s="162" t="str">
        <f>"土浦市"&amp;L308</f>
        <v>土浦市大手町13-32</v>
      </c>
      <c r="L308" s="163" t="s">
        <v>637</v>
      </c>
      <c r="M308" s="161" t="s">
        <v>638</v>
      </c>
      <c r="N308" s="164">
        <v>298222325</v>
      </c>
      <c r="O308" s="164">
        <v>298220136</v>
      </c>
      <c r="P308" s="125"/>
      <c r="Q308" s="554" t="str">
        <f t="shared" ref="Q308:Q330" si="91">IF(P308="","","s"&amp;$P308)</f>
        <v/>
      </c>
      <c r="R308" s="72"/>
      <c r="S308" s="73"/>
      <c r="T308" s="72"/>
      <c r="U308" s="595" t="str">
        <f t="shared" si="76"/>
        <v/>
      </c>
      <c r="V308" s="72"/>
      <c r="W308" s="73"/>
      <c r="X308" s="125"/>
    </row>
    <row r="309" spans="2:24" s="28" customFormat="1" ht="44.25" customHeight="1">
      <c r="B309" s="312">
        <v>307</v>
      </c>
      <c r="C309" s="396">
        <v>2</v>
      </c>
      <c r="D309" s="396" t="s">
        <v>1843</v>
      </c>
      <c r="E309" s="396" t="s">
        <v>1842</v>
      </c>
      <c r="F309" s="396" t="s">
        <v>1819</v>
      </c>
      <c r="G309" s="350" t="s">
        <v>639</v>
      </c>
      <c r="H309" s="261" t="str">
        <f t="shared" si="90"/>
        <v>下高津小学校</v>
      </c>
      <c r="I309" s="317" ph="1"/>
      <c r="J309" s="165" t="s">
        <v>641</v>
      </c>
      <c r="K309" s="166" t="str">
        <f t="shared" ref="K309:K330" si="92">"土浦市"&amp;L309</f>
        <v>土浦市下高津4-2-9</v>
      </c>
      <c r="L309" s="167" t="s">
        <v>640</v>
      </c>
      <c r="M309" s="165" t="s">
        <v>641</v>
      </c>
      <c r="N309" s="168">
        <v>298211100</v>
      </c>
      <c r="O309" s="168">
        <v>298211101</v>
      </c>
      <c r="P309" s="121"/>
      <c r="Q309" s="552" t="str">
        <f t="shared" si="91"/>
        <v/>
      </c>
      <c r="R309" s="67"/>
      <c r="S309" s="74"/>
      <c r="T309" s="67"/>
      <c r="U309" s="593" t="str">
        <f t="shared" si="76"/>
        <v/>
      </c>
      <c r="V309" s="67"/>
      <c r="W309" s="74"/>
      <c r="X309" s="121"/>
    </row>
    <row r="310" spans="2:24" s="28" customFormat="1" ht="44.25" customHeight="1">
      <c r="B310" s="312">
        <v>308</v>
      </c>
      <c r="C310" s="396">
        <v>3</v>
      </c>
      <c r="D310" s="396" t="s">
        <v>1843</v>
      </c>
      <c r="E310" s="396" t="s">
        <v>1842</v>
      </c>
      <c r="F310" s="396" t="s">
        <v>1819</v>
      </c>
      <c r="G310" s="350" t="s">
        <v>145</v>
      </c>
      <c r="H310" s="261" t="str">
        <f t="shared" si="90"/>
        <v>東小学校</v>
      </c>
      <c r="I310" s="317" ph="1"/>
      <c r="J310" s="165" t="s">
        <v>643</v>
      </c>
      <c r="K310" s="166" t="str">
        <f t="shared" si="92"/>
        <v>土浦市中455</v>
      </c>
      <c r="L310" s="167" t="s">
        <v>642</v>
      </c>
      <c r="M310" s="165" t="s">
        <v>643</v>
      </c>
      <c r="N310" s="168">
        <v>298410565</v>
      </c>
      <c r="O310" s="168">
        <v>298410910</v>
      </c>
      <c r="P310" s="121"/>
      <c r="Q310" s="552" t="str">
        <f t="shared" si="91"/>
        <v/>
      </c>
      <c r="R310" s="67"/>
      <c r="S310" s="74"/>
      <c r="T310" s="67"/>
      <c r="U310" s="593" t="str">
        <f t="shared" si="76"/>
        <v/>
      </c>
      <c r="V310" s="67"/>
      <c r="W310" s="74"/>
      <c r="X310" s="122"/>
    </row>
    <row r="311" spans="2:24" s="28" customFormat="1" ht="44.25" customHeight="1">
      <c r="B311" s="312">
        <v>309</v>
      </c>
      <c r="C311" s="396">
        <v>4</v>
      </c>
      <c r="D311" s="396" t="s">
        <v>1843</v>
      </c>
      <c r="E311" s="396" t="s">
        <v>1842</v>
      </c>
      <c r="F311" s="396" t="s">
        <v>1819</v>
      </c>
      <c r="G311" s="350" t="s">
        <v>177</v>
      </c>
      <c r="H311" s="261" t="str">
        <f t="shared" si="90"/>
        <v>大岩田小学校</v>
      </c>
      <c r="I311" s="317" ph="1"/>
      <c r="J311" s="165" t="s">
        <v>645</v>
      </c>
      <c r="K311" s="166" t="str">
        <f t="shared" si="92"/>
        <v>土浦市大岩田2066-1</v>
      </c>
      <c r="L311" s="167" t="s">
        <v>644</v>
      </c>
      <c r="M311" s="165" t="s">
        <v>645</v>
      </c>
      <c r="N311" s="168">
        <v>298210247</v>
      </c>
      <c r="O311" s="168">
        <v>298210268</v>
      </c>
      <c r="P311" s="121"/>
      <c r="Q311" s="552" t="str">
        <f t="shared" si="91"/>
        <v/>
      </c>
      <c r="R311" s="67"/>
      <c r="S311" s="74"/>
      <c r="T311" s="67"/>
      <c r="U311" s="593" t="str">
        <f t="shared" si="76"/>
        <v/>
      </c>
      <c r="V311" s="67"/>
      <c r="W311" s="74"/>
      <c r="X311" s="121"/>
    </row>
    <row r="312" spans="2:24" s="28" customFormat="1" ht="44.25" customHeight="1">
      <c r="B312" s="312">
        <v>310</v>
      </c>
      <c r="C312" s="396">
        <v>5</v>
      </c>
      <c r="D312" s="396" t="s">
        <v>1843</v>
      </c>
      <c r="E312" s="396" t="s">
        <v>1842</v>
      </c>
      <c r="F312" s="396" t="s">
        <v>1819</v>
      </c>
      <c r="G312" s="350" t="s">
        <v>646</v>
      </c>
      <c r="H312" s="261" t="str">
        <f t="shared" si="90"/>
        <v>真鍋小学校</v>
      </c>
      <c r="I312" s="317" ph="1"/>
      <c r="J312" s="165" t="s">
        <v>648</v>
      </c>
      <c r="K312" s="166" t="str">
        <f t="shared" si="92"/>
        <v>土浦市真鍋4-3-1</v>
      </c>
      <c r="L312" s="167" t="s">
        <v>647</v>
      </c>
      <c r="M312" s="165" t="s">
        <v>648</v>
      </c>
      <c r="N312" s="168">
        <v>298210752</v>
      </c>
      <c r="O312" s="168">
        <v>298214270</v>
      </c>
      <c r="P312" s="121"/>
      <c r="Q312" s="552" t="str">
        <f t="shared" si="91"/>
        <v/>
      </c>
      <c r="R312" s="67"/>
      <c r="S312" s="74"/>
      <c r="T312" s="67"/>
      <c r="U312" s="593" t="str">
        <f t="shared" si="76"/>
        <v/>
      </c>
      <c r="V312" s="67"/>
      <c r="W312" s="74"/>
      <c r="X312" s="121"/>
    </row>
    <row r="313" spans="2:24" s="28" customFormat="1" ht="44.25" customHeight="1">
      <c r="B313" s="312">
        <v>311</v>
      </c>
      <c r="C313" s="396">
        <v>6</v>
      </c>
      <c r="D313" s="396" t="s">
        <v>1843</v>
      </c>
      <c r="E313" s="396" t="s">
        <v>1842</v>
      </c>
      <c r="F313" s="396" t="s">
        <v>1819</v>
      </c>
      <c r="G313" s="350" t="s">
        <v>176</v>
      </c>
      <c r="H313" s="261" t="str">
        <f t="shared" si="90"/>
        <v>都和小学校</v>
      </c>
      <c r="I313" s="317" ph="1"/>
      <c r="J313" s="165" t="s">
        <v>650</v>
      </c>
      <c r="K313" s="166" t="str">
        <f t="shared" si="92"/>
        <v>土浦市並木5-4826-1</v>
      </c>
      <c r="L313" s="167" t="s">
        <v>649</v>
      </c>
      <c r="M313" s="165" t="s">
        <v>650</v>
      </c>
      <c r="N313" s="168">
        <v>298311510</v>
      </c>
      <c r="O313" s="168">
        <v>298311588</v>
      </c>
      <c r="P313" s="121"/>
      <c r="Q313" s="552" t="str">
        <f t="shared" si="91"/>
        <v/>
      </c>
      <c r="R313" s="67"/>
      <c r="S313" s="74"/>
      <c r="T313" s="67"/>
      <c r="U313" s="593" t="str">
        <f t="shared" si="76"/>
        <v/>
      </c>
      <c r="V313" s="67"/>
      <c r="W313" s="74"/>
      <c r="X313" s="121"/>
    </row>
    <row r="314" spans="2:24" s="28" customFormat="1" ht="44.25" customHeight="1">
      <c r="B314" s="312">
        <v>312</v>
      </c>
      <c r="C314" s="396">
        <v>7</v>
      </c>
      <c r="D314" s="396" t="s">
        <v>1843</v>
      </c>
      <c r="E314" s="396" t="s">
        <v>1842</v>
      </c>
      <c r="F314" s="396" t="s">
        <v>1819</v>
      </c>
      <c r="G314" s="350" t="s">
        <v>651</v>
      </c>
      <c r="H314" s="261" t="str">
        <f t="shared" si="90"/>
        <v>荒川沖小学校</v>
      </c>
      <c r="I314" s="317" ph="1"/>
      <c r="J314" s="165" t="s">
        <v>653</v>
      </c>
      <c r="K314" s="166" t="str">
        <f t="shared" si="92"/>
        <v>土浦市荒川沖東3-24-3</v>
      </c>
      <c r="L314" s="167" t="s">
        <v>652</v>
      </c>
      <c r="M314" s="165" t="s">
        <v>653</v>
      </c>
      <c r="N314" s="168">
        <v>298410049</v>
      </c>
      <c r="O314" s="168">
        <v>298410916</v>
      </c>
      <c r="P314" s="121"/>
      <c r="Q314" s="552" t="str">
        <f t="shared" si="91"/>
        <v/>
      </c>
      <c r="R314" s="67"/>
      <c r="S314" s="74"/>
      <c r="T314" s="67"/>
      <c r="U314" s="593" t="str">
        <f t="shared" si="76"/>
        <v/>
      </c>
      <c r="V314" s="67"/>
      <c r="W314" s="74"/>
      <c r="X314" s="121"/>
    </row>
    <row r="315" spans="2:24" s="28" customFormat="1" ht="44.25" customHeight="1">
      <c r="B315" s="312">
        <v>313</v>
      </c>
      <c r="C315" s="396">
        <v>8</v>
      </c>
      <c r="D315" s="396" t="s">
        <v>1843</v>
      </c>
      <c r="E315" s="396" t="s">
        <v>1842</v>
      </c>
      <c r="F315" s="396" t="s">
        <v>1819</v>
      </c>
      <c r="G315" s="350" t="s">
        <v>654</v>
      </c>
      <c r="H315" s="261" t="str">
        <f t="shared" si="90"/>
        <v>中村小学校</v>
      </c>
      <c r="I315" s="317" ph="1"/>
      <c r="J315" s="165" t="s">
        <v>656</v>
      </c>
      <c r="K315" s="166" t="str">
        <f t="shared" si="92"/>
        <v>土浦市中村南5-29-5</v>
      </c>
      <c r="L315" s="167" t="s">
        <v>655</v>
      </c>
      <c r="M315" s="165" t="s">
        <v>656</v>
      </c>
      <c r="N315" s="168">
        <v>298410168</v>
      </c>
      <c r="O315" s="168">
        <v>298410915</v>
      </c>
      <c r="P315" s="121"/>
      <c r="Q315" s="552" t="str">
        <f t="shared" si="91"/>
        <v/>
      </c>
      <c r="R315" s="67"/>
      <c r="S315" s="74"/>
      <c r="T315" s="67"/>
      <c r="U315" s="593" t="str">
        <f t="shared" si="76"/>
        <v/>
      </c>
      <c r="V315" s="67"/>
      <c r="W315" s="74"/>
      <c r="X315" s="122"/>
    </row>
    <row r="316" spans="2:24" s="28" customFormat="1" ht="44.25" customHeight="1">
      <c r="B316" s="312">
        <v>314</v>
      </c>
      <c r="C316" s="396">
        <v>9</v>
      </c>
      <c r="D316" s="396" t="s">
        <v>1843</v>
      </c>
      <c r="E316" s="396" t="s">
        <v>1842</v>
      </c>
      <c r="F316" s="396" t="s">
        <v>1819</v>
      </c>
      <c r="G316" s="350" t="s">
        <v>174</v>
      </c>
      <c r="H316" s="261" t="str">
        <f t="shared" si="90"/>
        <v>土浦第二小学校</v>
      </c>
      <c r="I316" s="317" ph="1"/>
      <c r="J316" s="165" t="s">
        <v>175</v>
      </c>
      <c r="K316" s="166" t="str">
        <f t="shared" si="92"/>
        <v>土浦市富士崎2-1-41</v>
      </c>
      <c r="L316" s="167" t="s">
        <v>657</v>
      </c>
      <c r="M316" s="165" t="s">
        <v>175</v>
      </c>
      <c r="N316" s="168">
        <v>298210205</v>
      </c>
      <c r="O316" s="168">
        <v>298210130</v>
      </c>
      <c r="P316" s="121"/>
      <c r="Q316" s="552" t="str">
        <f t="shared" si="91"/>
        <v/>
      </c>
      <c r="R316" s="67"/>
      <c r="S316" s="74"/>
      <c r="T316" s="67"/>
      <c r="U316" s="593" t="str">
        <f t="shared" si="76"/>
        <v/>
      </c>
      <c r="V316" s="67"/>
      <c r="W316" s="74"/>
      <c r="X316" s="121"/>
    </row>
    <row r="317" spans="2:24" s="28" customFormat="1" ht="44.25" customHeight="1">
      <c r="B317" s="312">
        <v>315</v>
      </c>
      <c r="C317" s="396">
        <v>10</v>
      </c>
      <c r="D317" s="396" t="s">
        <v>1843</v>
      </c>
      <c r="E317" s="396" t="s">
        <v>1842</v>
      </c>
      <c r="F317" s="396" t="s">
        <v>1819</v>
      </c>
      <c r="G317" s="350" t="s">
        <v>658</v>
      </c>
      <c r="H317" s="261" t="str">
        <f t="shared" si="90"/>
        <v>上大津東小学校</v>
      </c>
      <c r="I317" s="317" ph="1"/>
      <c r="J317" s="165" t="s">
        <v>660</v>
      </c>
      <c r="K317" s="166" t="str">
        <f t="shared" si="92"/>
        <v>土浦市沖宿町2489</v>
      </c>
      <c r="L317" s="167" t="s">
        <v>659</v>
      </c>
      <c r="M317" s="165" t="s">
        <v>660</v>
      </c>
      <c r="N317" s="168">
        <v>298281018</v>
      </c>
      <c r="O317" s="168">
        <v>298281023</v>
      </c>
      <c r="P317" s="121"/>
      <c r="Q317" s="552" t="str">
        <f t="shared" si="91"/>
        <v/>
      </c>
      <c r="R317" s="67"/>
      <c r="S317" s="74"/>
      <c r="T317" s="67"/>
      <c r="U317" s="593" t="str">
        <f t="shared" si="76"/>
        <v/>
      </c>
      <c r="V317" s="67"/>
      <c r="W317" s="74"/>
      <c r="X317" s="121"/>
    </row>
    <row r="318" spans="2:24" s="28" customFormat="1" ht="44.25" customHeight="1">
      <c r="B318" s="312">
        <v>316</v>
      </c>
      <c r="C318" s="396">
        <v>11</v>
      </c>
      <c r="D318" s="396" t="s">
        <v>1843</v>
      </c>
      <c r="E318" s="396" t="s">
        <v>1842</v>
      </c>
      <c r="F318" s="396" t="s">
        <v>1819</v>
      </c>
      <c r="G318" s="350" t="s">
        <v>662</v>
      </c>
      <c r="H318" s="261" t="str">
        <f t="shared" si="90"/>
        <v>神立小学校</v>
      </c>
      <c r="I318" s="317" ph="1"/>
      <c r="J318" s="165" t="s">
        <v>664</v>
      </c>
      <c r="K318" s="166" t="str">
        <f t="shared" si="92"/>
        <v>土浦市中神立町4</v>
      </c>
      <c r="L318" s="167" t="s">
        <v>663</v>
      </c>
      <c r="M318" s="165" t="s">
        <v>664</v>
      </c>
      <c r="N318" s="168">
        <v>298315999</v>
      </c>
      <c r="O318" s="168">
        <v>298315269</v>
      </c>
      <c r="P318" s="121"/>
      <c r="Q318" s="552" t="str">
        <f t="shared" si="91"/>
        <v/>
      </c>
      <c r="R318" s="67"/>
      <c r="S318" s="74"/>
      <c r="T318" s="67"/>
      <c r="U318" s="593" t="str">
        <f t="shared" si="76"/>
        <v/>
      </c>
      <c r="V318" s="67"/>
      <c r="W318" s="74"/>
      <c r="X318" s="121"/>
    </row>
    <row r="319" spans="2:24" s="28" customFormat="1" ht="44.25" customHeight="1">
      <c r="B319" s="312">
        <v>317</v>
      </c>
      <c r="C319" s="396">
        <v>12</v>
      </c>
      <c r="D319" s="396" t="s">
        <v>1843</v>
      </c>
      <c r="E319" s="396" t="s">
        <v>1842</v>
      </c>
      <c r="F319" s="396" t="s">
        <v>1819</v>
      </c>
      <c r="G319" s="350" t="s">
        <v>665</v>
      </c>
      <c r="H319" s="261" t="str">
        <f t="shared" si="90"/>
        <v>右籾小学校</v>
      </c>
      <c r="I319" s="317" ph="1"/>
      <c r="J319" s="165" t="s">
        <v>667</v>
      </c>
      <c r="K319" s="166" t="str">
        <f t="shared" si="92"/>
        <v>土浦市右籾1728-3</v>
      </c>
      <c r="L319" s="167" t="s">
        <v>666</v>
      </c>
      <c r="M319" s="165" t="s">
        <v>667</v>
      </c>
      <c r="N319" s="168">
        <v>298422501</v>
      </c>
      <c r="O319" s="168">
        <v>298422505</v>
      </c>
      <c r="P319" s="121"/>
      <c r="Q319" s="552" t="str">
        <f t="shared" si="91"/>
        <v/>
      </c>
      <c r="R319" s="67"/>
      <c r="S319" s="74"/>
      <c r="T319" s="67"/>
      <c r="U319" s="593" t="str">
        <f t="shared" si="76"/>
        <v/>
      </c>
      <c r="V319" s="67"/>
      <c r="W319" s="74"/>
      <c r="X319" s="121"/>
    </row>
    <row r="320" spans="2:24" s="28" customFormat="1" ht="44.25" customHeight="1">
      <c r="B320" s="312">
        <v>318</v>
      </c>
      <c r="C320" s="396">
        <v>13</v>
      </c>
      <c r="D320" s="396" t="s">
        <v>1843</v>
      </c>
      <c r="E320" s="396" t="s">
        <v>1842</v>
      </c>
      <c r="F320" s="396" t="s">
        <v>1819</v>
      </c>
      <c r="G320" s="350" t="s">
        <v>668</v>
      </c>
      <c r="H320" s="261" t="str">
        <f t="shared" si="90"/>
        <v>都和南小学校</v>
      </c>
      <c r="I320" s="317" ph="1"/>
      <c r="J320" s="165" t="s">
        <v>670</v>
      </c>
      <c r="K320" s="166" t="str">
        <f t="shared" si="92"/>
        <v>土浦市常名3090</v>
      </c>
      <c r="L320" s="167" t="s">
        <v>669</v>
      </c>
      <c r="M320" s="165" t="s">
        <v>670</v>
      </c>
      <c r="N320" s="168">
        <v>298238251</v>
      </c>
      <c r="O320" s="168">
        <v>298238252</v>
      </c>
      <c r="P320" s="121"/>
      <c r="Q320" s="552" t="str">
        <f t="shared" si="91"/>
        <v/>
      </c>
      <c r="R320" s="67"/>
      <c r="S320" s="74"/>
      <c r="T320" s="67"/>
      <c r="U320" s="593" t="str">
        <f t="shared" si="76"/>
        <v/>
      </c>
      <c r="V320" s="67"/>
      <c r="W320" s="74"/>
      <c r="X320" s="122"/>
    </row>
    <row r="321" spans="2:24" s="28" customFormat="1" ht="44.25" customHeight="1">
      <c r="B321" s="312">
        <v>319</v>
      </c>
      <c r="C321" s="396">
        <v>14</v>
      </c>
      <c r="D321" s="396" t="s">
        <v>1843</v>
      </c>
      <c r="E321" s="396" t="s">
        <v>1842</v>
      </c>
      <c r="F321" s="396" t="s">
        <v>1819</v>
      </c>
      <c r="G321" s="350" t="s">
        <v>671</v>
      </c>
      <c r="H321" s="261" t="str">
        <f t="shared" si="90"/>
        <v>乙戸小学校</v>
      </c>
      <c r="I321" s="317" ph="1"/>
      <c r="J321" s="165" t="s">
        <v>673</v>
      </c>
      <c r="K321" s="166" t="str">
        <f t="shared" si="92"/>
        <v>土浦市乙戸南2-1-1</v>
      </c>
      <c r="L321" s="167" t="s">
        <v>672</v>
      </c>
      <c r="M321" s="165" t="s">
        <v>673</v>
      </c>
      <c r="N321" s="168">
        <v>298432008</v>
      </c>
      <c r="O321" s="168">
        <v>298432007</v>
      </c>
      <c r="P321" s="121"/>
      <c r="Q321" s="552" t="str">
        <f t="shared" si="91"/>
        <v/>
      </c>
      <c r="R321" s="67"/>
      <c r="S321" s="74"/>
      <c r="T321" s="67"/>
      <c r="U321" s="593" t="str">
        <f t="shared" si="76"/>
        <v/>
      </c>
      <c r="V321" s="67"/>
      <c r="W321" s="74"/>
      <c r="X321" s="121"/>
    </row>
    <row r="322" spans="2:24" s="28" customFormat="1" ht="44.25" customHeight="1">
      <c r="B322" s="312">
        <v>320</v>
      </c>
      <c r="C322" s="399">
        <v>15</v>
      </c>
      <c r="D322" s="399" t="s">
        <v>1843</v>
      </c>
      <c r="E322" s="399" t="s">
        <v>1842</v>
      </c>
      <c r="F322" s="399" t="s">
        <v>1819</v>
      </c>
      <c r="G322" s="413" t="s">
        <v>73</v>
      </c>
      <c r="H322" s="262" t="str">
        <f>G322&amp;"小学校"</f>
        <v>菅谷小学校</v>
      </c>
      <c r="I322" s="324" ph="1"/>
      <c r="J322" s="169" t="s">
        <v>675</v>
      </c>
      <c r="K322" s="170" t="str">
        <f t="shared" si="92"/>
        <v>土浦市菅谷町1464-8</v>
      </c>
      <c r="L322" s="171" t="s">
        <v>674</v>
      </c>
      <c r="M322" s="169" t="s">
        <v>675</v>
      </c>
      <c r="N322" s="172">
        <v>298318331</v>
      </c>
      <c r="O322" s="172">
        <v>298318326</v>
      </c>
      <c r="P322" s="148"/>
      <c r="Q322" s="553" t="str">
        <f t="shared" si="91"/>
        <v/>
      </c>
      <c r="R322" s="69"/>
      <c r="S322" s="414"/>
      <c r="T322" s="69"/>
      <c r="U322" s="596" t="str">
        <f t="shared" si="76"/>
        <v/>
      </c>
      <c r="V322" s="69"/>
      <c r="W322" s="414"/>
      <c r="X322" s="148"/>
    </row>
    <row r="323" spans="2:24" s="28" customFormat="1" ht="44.25" customHeight="1">
      <c r="B323" s="312">
        <v>321</v>
      </c>
      <c r="C323" s="374">
        <v>16</v>
      </c>
      <c r="D323" s="374" t="s">
        <v>1843</v>
      </c>
      <c r="E323" s="374" t="s">
        <v>1842</v>
      </c>
      <c r="F323" s="374" t="s">
        <v>1820</v>
      </c>
      <c r="G323" s="415" t="s">
        <v>1431</v>
      </c>
      <c r="H323" s="270" t="str">
        <f>G323&amp;"中学校"</f>
        <v>土浦第一中学校</v>
      </c>
      <c r="I323" s="329" ph="1"/>
      <c r="J323" s="205" t="s">
        <v>173</v>
      </c>
      <c r="K323" s="200" t="str">
        <f t="shared" si="92"/>
        <v>土浦市文京町3-8</v>
      </c>
      <c r="L323" s="416" t="s">
        <v>1432</v>
      </c>
      <c r="M323" s="205" t="s">
        <v>173</v>
      </c>
      <c r="N323" s="207">
        <v>298213679</v>
      </c>
      <c r="O323" s="207">
        <v>298213680</v>
      </c>
      <c r="P323" s="107"/>
      <c r="Q323" s="555" t="str">
        <f t="shared" si="91"/>
        <v/>
      </c>
      <c r="R323" s="403"/>
      <c r="S323" s="417"/>
      <c r="T323" s="403"/>
      <c r="U323" s="595" t="str">
        <f t="shared" si="76"/>
        <v/>
      </c>
      <c r="V323" s="403"/>
      <c r="W323" s="417"/>
      <c r="X323" s="107"/>
    </row>
    <row r="324" spans="2:24" s="28" customFormat="1" ht="44.25" customHeight="1">
      <c r="B324" s="312">
        <v>322</v>
      </c>
      <c r="C324" s="396">
        <v>17</v>
      </c>
      <c r="D324" s="396" t="s">
        <v>1843</v>
      </c>
      <c r="E324" s="396" t="s">
        <v>1842</v>
      </c>
      <c r="F324" s="396" t="s">
        <v>1820</v>
      </c>
      <c r="G324" s="350" t="s">
        <v>174</v>
      </c>
      <c r="H324" s="261" t="str">
        <f t="shared" ref="H324:H329" si="93">G324&amp;"中学校"</f>
        <v>土浦第二中学校</v>
      </c>
      <c r="I324" s="317" ph="1"/>
      <c r="J324" s="165" t="s">
        <v>1434</v>
      </c>
      <c r="K324" s="166" t="str">
        <f t="shared" si="92"/>
        <v>土浦市東真鍋町21-7</v>
      </c>
      <c r="L324" s="222" t="s">
        <v>1433</v>
      </c>
      <c r="M324" s="165" t="s">
        <v>1434</v>
      </c>
      <c r="N324" s="168">
        <v>298210808</v>
      </c>
      <c r="O324" s="168">
        <v>298229377</v>
      </c>
      <c r="P324" s="121"/>
      <c r="Q324" s="552" t="str">
        <f t="shared" si="91"/>
        <v/>
      </c>
      <c r="R324" s="67"/>
      <c r="S324" s="74"/>
      <c r="T324" s="67"/>
      <c r="U324" s="593" t="str">
        <f t="shared" ref="U324:U387" si="94">IF(P324="","",(DATEDIF($Q324,$X$1,"y")&amp;"."&amp;DATEDIF($Q324,$X$1,"yM")))</f>
        <v/>
      </c>
      <c r="V324" s="67"/>
      <c r="W324" s="74"/>
      <c r="X324" s="121"/>
    </row>
    <row r="325" spans="2:24" s="28" customFormat="1" ht="44.25" customHeight="1">
      <c r="B325" s="312">
        <v>323</v>
      </c>
      <c r="C325" s="396">
        <v>18</v>
      </c>
      <c r="D325" s="396" t="s">
        <v>1843</v>
      </c>
      <c r="E325" s="396" t="s">
        <v>1842</v>
      </c>
      <c r="F325" s="396" t="s">
        <v>1820</v>
      </c>
      <c r="G325" s="350" t="s">
        <v>1435</v>
      </c>
      <c r="H325" s="261" t="str">
        <f t="shared" si="93"/>
        <v>土浦第三中学校</v>
      </c>
      <c r="I325" s="317" ph="1"/>
      <c r="J325" s="165" t="s">
        <v>656</v>
      </c>
      <c r="K325" s="166" t="str">
        <f t="shared" si="92"/>
        <v>土浦市中村南1-25-15</v>
      </c>
      <c r="L325" s="222" t="s">
        <v>1436</v>
      </c>
      <c r="M325" s="165" t="s">
        <v>656</v>
      </c>
      <c r="N325" s="168">
        <v>298410200</v>
      </c>
      <c r="O325" s="168">
        <v>298410870</v>
      </c>
      <c r="P325" s="121"/>
      <c r="Q325" s="552" t="str">
        <f t="shared" si="91"/>
        <v/>
      </c>
      <c r="R325" s="67"/>
      <c r="S325" s="74"/>
      <c r="T325" s="67"/>
      <c r="U325" s="593" t="str">
        <f t="shared" si="94"/>
        <v/>
      </c>
      <c r="V325" s="67"/>
      <c r="W325" s="74"/>
      <c r="X325" s="121"/>
    </row>
    <row r="326" spans="2:24" s="28" customFormat="1" ht="44.25" customHeight="1">
      <c r="B326" s="312">
        <v>324</v>
      </c>
      <c r="C326" s="396">
        <v>19</v>
      </c>
      <c r="D326" s="396" t="s">
        <v>1843</v>
      </c>
      <c r="E326" s="396" t="s">
        <v>1842</v>
      </c>
      <c r="F326" s="396" t="s">
        <v>1820</v>
      </c>
      <c r="G326" s="350" t="s">
        <v>1437</v>
      </c>
      <c r="H326" s="261" t="str">
        <f t="shared" si="93"/>
        <v>土浦第四中学校</v>
      </c>
      <c r="I326" s="317" ph="1"/>
      <c r="J326" s="165" t="s">
        <v>1439</v>
      </c>
      <c r="K326" s="166" t="str">
        <f t="shared" si="92"/>
        <v>土浦市中高津3-10-4</v>
      </c>
      <c r="L326" s="222" t="s">
        <v>1438</v>
      </c>
      <c r="M326" s="165" t="s">
        <v>1439</v>
      </c>
      <c r="N326" s="168">
        <v>298210297</v>
      </c>
      <c r="O326" s="168">
        <v>298210287</v>
      </c>
      <c r="P326" s="121"/>
      <c r="Q326" s="552" t="str">
        <f t="shared" si="91"/>
        <v/>
      </c>
      <c r="R326" s="67"/>
      <c r="S326" s="74"/>
      <c r="T326" s="67"/>
      <c r="U326" s="593" t="str">
        <f t="shared" si="94"/>
        <v/>
      </c>
      <c r="V326" s="67"/>
      <c r="W326" s="74"/>
      <c r="X326" s="121"/>
    </row>
    <row r="327" spans="2:24" s="28" customFormat="1" ht="44.25" customHeight="1">
      <c r="B327" s="312">
        <v>325</v>
      </c>
      <c r="C327" s="396">
        <v>20</v>
      </c>
      <c r="D327" s="396" t="s">
        <v>1843</v>
      </c>
      <c r="E327" s="396" t="s">
        <v>1842</v>
      </c>
      <c r="F327" s="396" t="s">
        <v>1820</v>
      </c>
      <c r="G327" s="350" t="s">
        <v>1440</v>
      </c>
      <c r="H327" s="261" t="str">
        <f t="shared" si="93"/>
        <v>土浦第五中学校</v>
      </c>
      <c r="I327" s="317" ph="1"/>
      <c r="J327" s="165" t="s">
        <v>661</v>
      </c>
      <c r="K327" s="166" t="str">
        <f t="shared" si="92"/>
        <v>土浦市手野町3218-1</v>
      </c>
      <c r="L327" s="222" t="s">
        <v>1441</v>
      </c>
      <c r="M327" s="165" t="s">
        <v>661</v>
      </c>
      <c r="N327" s="168">
        <v>298281021</v>
      </c>
      <c r="O327" s="168">
        <v>298281029</v>
      </c>
      <c r="P327" s="121"/>
      <c r="Q327" s="552" t="str">
        <f t="shared" si="91"/>
        <v/>
      </c>
      <c r="R327" s="67"/>
      <c r="S327" s="74"/>
      <c r="T327" s="67"/>
      <c r="U327" s="593" t="str">
        <f t="shared" si="94"/>
        <v/>
      </c>
      <c r="V327" s="67"/>
      <c r="W327" s="74"/>
      <c r="X327" s="121"/>
    </row>
    <row r="328" spans="2:24" s="28" customFormat="1" ht="44.25" customHeight="1">
      <c r="B328" s="312">
        <v>326</v>
      </c>
      <c r="C328" s="396">
        <v>21</v>
      </c>
      <c r="D328" s="396" t="s">
        <v>1843</v>
      </c>
      <c r="E328" s="396" t="s">
        <v>1842</v>
      </c>
      <c r="F328" s="396" t="s">
        <v>1820</v>
      </c>
      <c r="G328" s="350" t="s">
        <v>1442</v>
      </c>
      <c r="H328" s="261" t="str">
        <f t="shared" si="93"/>
        <v>土浦第六中学校</v>
      </c>
      <c r="I328" s="317" ph="1"/>
      <c r="J328" s="165" t="s">
        <v>667</v>
      </c>
      <c r="K328" s="166" t="str">
        <f t="shared" si="92"/>
        <v>土浦市右籾428</v>
      </c>
      <c r="L328" s="222" t="s">
        <v>1443</v>
      </c>
      <c r="M328" s="165" t="s">
        <v>667</v>
      </c>
      <c r="N328" s="168">
        <v>298427751</v>
      </c>
      <c r="O328" s="359">
        <v>298427752</v>
      </c>
      <c r="P328" s="121"/>
      <c r="Q328" s="552" t="str">
        <f t="shared" si="91"/>
        <v/>
      </c>
      <c r="R328" s="67"/>
      <c r="S328" s="74"/>
      <c r="T328" s="67"/>
      <c r="U328" s="593" t="str">
        <f t="shared" si="94"/>
        <v/>
      </c>
      <c r="V328" s="67"/>
      <c r="W328" s="74"/>
      <c r="X328" s="121"/>
    </row>
    <row r="329" spans="2:24" s="28" customFormat="1" ht="44.25" customHeight="1">
      <c r="B329" s="312">
        <v>327</v>
      </c>
      <c r="C329" s="268">
        <v>22</v>
      </c>
      <c r="D329" s="268" t="s">
        <v>1843</v>
      </c>
      <c r="E329" s="268" t="s">
        <v>1842</v>
      </c>
      <c r="F329" s="268" t="s">
        <v>1820</v>
      </c>
      <c r="G329" s="418" t="s">
        <v>176</v>
      </c>
      <c r="H329" s="264" t="str">
        <f t="shared" si="93"/>
        <v>都和中学校</v>
      </c>
      <c r="I329" s="320" ph="1"/>
      <c r="J329" s="175" t="s">
        <v>1765</v>
      </c>
      <c r="K329" s="176" t="str">
        <f t="shared" si="92"/>
        <v>土浦市中貫1222-2</v>
      </c>
      <c r="L329" s="253" t="s">
        <v>1675</v>
      </c>
      <c r="M329" s="175" t="s">
        <v>1765</v>
      </c>
      <c r="N329" s="178">
        <v>298310866</v>
      </c>
      <c r="O329" s="178">
        <v>298310860</v>
      </c>
      <c r="P329" s="126"/>
      <c r="Q329" s="556" t="str">
        <f t="shared" si="91"/>
        <v/>
      </c>
      <c r="R329" s="75"/>
      <c r="S329" s="76"/>
      <c r="T329" s="75"/>
      <c r="U329" s="593" t="str">
        <f t="shared" si="94"/>
        <v/>
      </c>
      <c r="V329" s="75"/>
      <c r="W329" s="76"/>
      <c r="X329" s="126"/>
    </row>
    <row r="330" spans="2:24" s="28" customFormat="1" ht="44.25" customHeight="1">
      <c r="B330" s="312">
        <v>328</v>
      </c>
      <c r="C330" s="312">
        <v>23</v>
      </c>
      <c r="D330" s="312" t="s">
        <v>1843</v>
      </c>
      <c r="E330" s="312" t="s">
        <v>1842</v>
      </c>
      <c r="F330" s="312" t="s">
        <v>1820</v>
      </c>
      <c r="G330" s="419" t="s">
        <v>1764</v>
      </c>
      <c r="H330" s="312" t="str">
        <f>G330&amp;"義務教育学校"</f>
        <v>新治学園義務教育学校</v>
      </c>
      <c r="I330" s="330" ph="1"/>
      <c r="J330" s="420" t="s">
        <v>676</v>
      </c>
      <c r="K330" s="190" t="str">
        <f t="shared" si="92"/>
        <v>土浦市藤沢913</v>
      </c>
      <c r="L330" s="421" t="s">
        <v>1444</v>
      </c>
      <c r="M330" s="420" t="s">
        <v>676</v>
      </c>
      <c r="N330" s="422" t="s">
        <v>1660</v>
      </c>
      <c r="O330" s="422">
        <v>298623579</v>
      </c>
      <c r="P330" s="423"/>
      <c r="Q330" s="557" t="str">
        <f t="shared" si="91"/>
        <v/>
      </c>
      <c r="R330" s="71"/>
      <c r="S330" s="424"/>
      <c r="T330" s="71"/>
      <c r="U330" s="596" t="str">
        <f t="shared" si="94"/>
        <v/>
      </c>
      <c r="V330" s="71"/>
      <c r="W330" s="424"/>
      <c r="X330" s="423"/>
    </row>
    <row r="331" spans="2:24" s="1" customFormat="1" ht="44.25" customHeight="1">
      <c r="B331" s="259">
        <v>329</v>
      </c>
      <c r="C331" s="260">
        <v>1</v>
      </c>
      <c r="D331" s="260" t="s">
        <v>1843</v>
      </c>
      <c r="E331" s="276" t="s">
        <v>1844</v>
      </c>
      <c r="F331" s="309" t="s">
        <v>1819</v>
      </c>
      <c r="G331" s="291" t="s">
        <v>522</v>
      </c>
      <c r="H331" s="42" t="str">
        <f t="shared" ref="H331:H349" si="95">G331&amp;"小学校"</f>
        <v>石岡小学校</v>
      </c>
      <c r="I331" s="337" ph="1"/>
      <c r="J331" s="43" t="s">
        <v>678</v>
      </c>
      <c r="K331" s="162" t="str">
        <f>"石岡市"&amp;L331</f>
        <v>石岡市総社1-2-10</v>
      </c>
      <c r="L331" s="45" t="s">
        <v>677</v>
      </c>
      <c r="M331" s="43" t="s">
        <v>678</v>
      </c>
      <c r="N331" s="46">
        <v>299226105</v>
      </c>
      <c r="O331" s="46">
        <v>299226106</v>
      </c>
      <c r="P331" s="149"/>
      <c r="Q331" s="558" t="str">
        <f t="shared" ref="Q331:Q354" si="96">IF(P331="","","s"&amp;$P331)</f>
        <v/>
      </c>
      <c r="R331" s="61"/>
      <c r="S331" s="62"/>
      <c r="T331" s="62"/>
      <c r="U331" s="595" t="str">
        <f t="shared" si="94"/>
        <v/>
      </c>
      <c r="V331" s="62"/>
      <c r="W331" s="62"/>
      <c r="X331" s="113"/>
    </row>
    <row r="332" spans="2:24" s="1" customFormat="1" ht="44.25" customHeight="1">
      <c r="B332" s="259">
        <v>330</v>
      </c>
      <c r="C332" s="354">
        <v>2</v>
      </c>
      <c r="D332" s="354" t="s">
        <v>1843</v>
      </c>
      <c r="E332" s="355" t="s">
        <v>1844</v>
      </c>
      <c r="F332" s="364" t="s">
        <v>1819</v>
      </c>
      <c r="G332" s="292" t="s">
        <v>679</v>
      </c>
      <c r="H332" s="47" t="str">
        <f t="shared" si="95"/>
        <v>府中小学校</v>
      </c>
      <c r="I332" s="383" ph="1"/>
      <c r="J332" s="33" t="s">
        <v>681</v>
      </c>
      <c r="K332" s="166" t="str">
        <f t="shared" ref="K332:K354" si="97">"石岡市"&amp;L332</f>
        <v>石岡市若松1-11-18</v>
      </c>
      <c r="L332" s="35" t="s">
        <v>680</v>
      </c>
      <c r="M332" s="33" t="s">
        <v>681</v>
      </c>
      <c r="N332" s="36">
        <v>299240111</v>
      </c>
      <c r="O332" s="36">
        <v>299240122</v>
      </c>
      <c r="P332" s="425"/>
      <c r="Q332" s="559" t="str">
        <f t="shared" si="96"/>
        <v/>
      </c>
      <c r="R332" s="385"/>
      <c r="S332" s="386"/>
      <c r="T332" s="386"/>
      <c r="U332" s="593" t="str">
        <f t="shared" si="94"/>
        <v/>
      </c>
      <c r="V332" s="386"/>
      <c r="W332" s="386"/>
      <c r="X332" s="114"/>
    </row>
    <row r="333" spans="2:24" s="1" customFormat="1" ht="44.25" customHeight="1">
      <c r="B333" s="259">
        <v>331</v>
      </c>
      <c r="C333" s="354">
        <v>3</v>
      </c>
      <c r="D333" s="354" t="s">
        <v>1843</v>
      </c>
      <c r="E333" s="355" t="s">
        <v>1844</v>
      </c>
      <c r="F333" s="364" t="s">
        <v>1819</v>
      </c>
      <c r="G333" s="292" t="s">
        <v>682</v>
      </c>
      <c r="H333" s="47" t="str">
        <f t="shared" si="95"/>
        <v>高浜小学校</v>
      </c>
      <c r="I333" s="383" ph="1"/>
      <c r="J333" s="33" t="s">
        <v>684</v>
      </c>
      <c r="K333" s="166" t="str">
        <f t="shared" si="97"/>
        <v>石岡市高浜62</v>
      </c>
      <c r="L333" s="35" t="s">
        <v>683</v>
      </c>
      <c r="M333" s="33" t="s">
        <v>684</v>
      </c>
      <c r="N333" s="36">
        <v>299263204</v>
      </c>
      <c r="O333" s="36">
        <v>299261102</v>
      </c>
      <c r="P333" s="425"/>
      <c r="Q333" s="559" t="str">
        <f t="shared" si="96"/>
        <v/>
      </c>
      <c r="R333" s="385"/>
      <c r="S333" s="386"/>
      <c r="T333" s="386"/>
      <c r="U333" s="593" t="str">
        <f t="shared" si="94"/>
        <v/>
      </c>
      <c r="V333" s="386"/>
      <c r="W333" s="386"/>
      <c r="X333" s="114"/>
    </row>
    <row r="334" spans="2:24" s="1" customFormat="1" ht="44.25" customHeight="1">
      <c r="B334" s="259">
        <v>332</v>
      </c>
      <c r="C334" s="354">
        <v>4</v>
      </c>
      <c r="D334" s="354" t="s">
        <v>1843</v>
      </c>
      <c r="E334" s="355" t="s">
        <v>1844</v>
      </c>
      <c r="F334" s="364" t="s">
        <v>1819</v>
      </c>
      <c r="G334" s="292" t="s">
        <v>145</v>
      </c>
      <c r="H334" s="47" t="str">
        <f t="shared" si="95"/>
        <v>東小学校</v>
      </c>
      <c r="I334" s="383" ph="1"/>
      <c r="J334" s="33" t="s">
        <v>686</v>
      </c>
      <c r="K334" s="166" t="str">
        <f t="shared" si="97"/>
        <v>石岡市旭台1-11-3</v>
      </c>
      <c r="L334" s="35" t="s">
        <v>685</v>
      </c>
      <c r="M334" s="33" t="s">
        <v>686</v>
      </c>
      <c r="N334" s="36">
        <v>299262342</v>
      </c>
      <c r="O334" s="36">
        <v>299262343</v>
      </c>
      <c r="P334" s="384"/>
      <c r="Q334" s="544" t="str">
        <f t="shared" si="96"/>
        <v/>
      </c>
      <c r="R334" s="385"/>
      <c r="S334" s="386"/>
      <c r="T334" s="386"/>
      <c r="U334" s="593" t="str">
        <f t="shared" si="94"/>
        <v/>
      </c>
      <c r="V334" s="386"/>
      <c r="W334" s="386"/>
      <c r="X334" s="114"/>
    </row>
    <row r="335" spans="2:24" s="1" customFormat="1" ht="44.25" customHeight="1">
      <c r="B335" s="259">
        <v>333</v>
      </c>
      <c r="C335" s="354">
        <v>5</v>
      </c>
      <c r="D335" s="354" t="s">
        <v>1843</v>
      </c>
      <c r="E335" s="355" t="s">
        <v>1844</v>
      </c>
      <c r="F335" s="364" t="s">
        <v>1819</v>
      </c>
      <c r="G335" s="292" t="s">
        <v>687</v>
      </c>
      <c r="H335" s="47" t="str">
        <f t="shared" si="95"/>
        <v>三村小学校</v>
      </c>
      <c r="I335" s="383" ph="1"/>
      <c r="J335" s="33" t="s">
        <v>689</v>
      </c>
      <c r="K335" s="166" t="str">
        <f t="shared" si="97"/>
        <v>石岡市三村1853</v>
      </c>
      <c r="L335" s="35" t="s">
        <v>688</v>
      </c>
      <c r="M335" s="33" t="s">
        <v>689</v>
      </c>
      <c r="N335" s="36">
        <v>299243046</v>
      </c>
      <c r="O335" s="36">
        <v>299243389</v>
      </c>
      <c r="P335" s="384"/>
      <c r="Q335" s="544" t="str">
        <f t="shared" si="96"/>
        <v/>
      </c>
      <c r="R335" s="385"/>
      <c r="S335" s="386"/>
      <c r="T335" s="386"/>
      <c r="U335" s="593" t="str">
        <f t="shared" si="94"/>
        <v/>
      </c>
      <c r="V335" s="386"/>
      <c r="W335" s="386"/>
      <c r="X335" s="114"/>
    </row>
    <row r="336" spans="2:24" s="1" customFormat="1" ht="44.25" customHeight="1">
      <c r="B336" s="259">
        <v>334</v>
      </c>
      <c r="C336" s="354">
        <v>6</v>
      </c>
      <c r="D336" s="354" t="s">
        <v>1843</v>
      </c>
      <c r="E336" s="355" t="s">
        <v>1844</v>
      </c>
      <c r="F336" s="364" t="s">
        <v>1819</v>
      </c>
      <c r="G336" s="292" t="s">
        <v>690</v>
      </c>
      <c r="H336" s="47" t="str">
        <f t="shared" si="95"/>
        <v>関川小学校</v>
      </c>
      <c r="I336" s="383" ph="1"/>
      <c r="J336" s="33" t="s">
        <v>692</v>
      </c>
      <c r="K336" s="166" t="str">
        <f t="shared" si="97"/>
        <v>石岡市石川1153</v>
      </c>
      <c r="L336" s="35" t="s">
        <v>691</v>
      </c>
      <c r="M336" s="33" t="s">
        <v>692</v>
      </c>
      <c r="N336" s="36">
        <v>299263225</v>
      </c>
      <c r="O336" s="36">
        <v>299263225</v>
      </c>
      <c r="P336" s="384"/>
      <c r="Q336" s="544" t="str">
        <f t="shared" si="96"/>
        <v/>
      </c>
      <c r="R336" s="385"/>
      <c r="S336" s="386"/>
      <c r="T336" s="386"/>
      <c r="U336" s="593" t="str">
        <f t="shared" si="94"/>
        <v/>
      </c>
      <c r="V336" s="386"/>
      <c r="W336" s="386"/>
      <c r="X336" s="114"/>
    </row>
    <row r="337" spans="2:24" s="1" customFormat="1" ht="44.25" customHeight="1">
      <c r="B337" s="259">
        <v>335</v>
      </c>
      <c r="C337" s="354">
        <v>7</v>
      </c>
      <c r="D337" s="354" t="s">
        <v>1843</v>
      </c>
      <c r="E337" s="355" t="s">
        <v>1844</v>
      </c>
      <c r="F337" s="364" t="s">
        <v>1819</v>
      </c>
      <c r="G337" s="292" t="s">
        <v>693</v>
      </c>
      <c r="H337" s="47" t="str">
        <f t="shared" si="95"/>
        <v>北小学校</v>
      </c>
      <c r="I337" s="383" ph="1"/>
      <c r="J337" s="33" t="s">
        <v>695</v>
      </c>
      <c r="K337" s="166" t="str">
        <f t="shared" si="97"/>
        <v>石岡市根当10949</v>
      </c>
      <c r="L337" s="35" t="s">
        <v>694</v>
      </c>
      <c r="M337" s="33" t="s">
        <v>695</v>
      </c>
      <c r="N337" s="36">
        <v>299226486</v>
      </c>
      <c r="O337" s="36">
        <v>299223823</v>
      </c>
      <c r="P337" s="384"/>
      <c r="Q337" s="544" t="str">
        <f t="shared" si="96"/>
        <v/>
      </c>
      <c r="R337" s="385"/>
      <c r="S337" s="386"/>
      <c r="T337" s="386"/>
      <c r="U337" s="593" t="str">
        <f t="shared" si="94"/>
        <v/>
      </c>
      <c r="V337" s="386"/>
      <c r="W337" s="386"/>
      <c r="X337" s="114"/>
    </row>
    <row r="338" spans="2:24" s="1" customFormat="1" ht="44.25" customHeight="1">
      <c r="B338" s="259">
        <v>336</v>
      </c>
      <c r="C338" s="354">
        <v>8</v>
      </c>
      <c r="D338" s="354" t="s">
        <v>1843</v>
      </c>
      <c r="E338" s="355" t="s">
        <v>1844</v>
      </c>
      <c r="F338" s="364" t="s">
        <v>1819</v>
      </c>
      <c r="G338" s="292" t="s">
        <v>309</v>
      </c>
      <c r="H338" s="47" t="str">
        <f t="shared" si="95"/>
        <v>南小学校</v>
      </c>
      <c r="I338" s="383" ph="1"/>
      <c r="J338" s="33" t="s">
        <v>697</v>
      </c>
      <c r="K338" s="166" t="str">
        <f t="shared" si="97"/>
        <v>石岡市南台4-1-1</v>
      </c>
      <c r="L338" s="35" t="s">
        <v>696</v>
      </c>
      <c r="M338" s="33" t="s">
        <v>697</v>
      </c>
      <c r="N338" s="36">
        <v>299262850</v>
      </c>
      <c r="O338" s="36">
        <v>299363960</v>
      </c>
      <c r="P338" s="384"/>
      <c r="Q338" s="544" t="str">
        <f t="shared" si="96"/>
        <v/>
      </c>
      <c r="R338" s="385"/>
      <c r="S338" s="386"/>
      <c r="T338" s="386"/>
      <c r="U338" s="593" t="str">
        <f t="shared" si="94"/>
        <v/>
      </c>
      <c r="V338" s="386"/>
      <c r="W338" s="386"/>
      <c r="X338" s="114"/>
    </row>
    <row r="339" spans="2:24" s="1" customFormat="1" ht="44.25" customHeight="1">
      <c r="B339" s="259">
        <v>337</v>
      </c>
      <c r="C339" s="354">
        <v>9</v>
      </c>
      <c r="D339" s="354" t="s">
        <v>1843</v>
      </c>
      <c r="E339" s="355" t="s">
        <v>1844</v>
      </c>
      <c r="F339" s="364" t="s">
        <v>1819</v>
      </c>
      <c r="G339" s="292" t="s">
        <v>698</v>
      </c>
      <c r="H339" s="47" t="str">
        <f t="shared" si="95"/>
        <v>杉並小学校</v>
      </c>
      <c r="I339" s="383" ph="1"/>
      <c r="J339" s="33" t="s">
        <v>700</v>
      </c>
      <c r="K339" s="166" t="str">
        <f t="shared" si="97"/>
        <v>石岡市杉並2-3-1</v>
      </c>
      <c r="L339" s="35" t="s">
        <v>699</v>
      </c>
      <c r="M339" s="33" t="s">
        <v>700</v>
      </c>
      <c r="N339" s="36">
        <v>299242926</v>
      </c>
      <c r="O339" s="36">
        <v>299242912</v>
      </c>
      <c r="P339" s="384"/>
      <c r="Q339" s="544" t="str">
        <f t="shared" si="96"/>
        <v/>
      </c>
      <c r="R339" s="385"/>
      <c r="S339" s="386"/>
      <c r="T339" s="386"/>
      <c r="U339" s="593" t="str">
        <f t="shared" si="94"/>
        <v/>
      </c>
      <c r="V339" s="386"/>
      <c r="W339" s="386"/>
      <c r="X339" s="114"/>
    </row>
    <row r="340" spans="2:24" s="1" customFormat="1" ht="44.25" customHeight="1">
      <c r="B340" s="259">
        <v>338</v>
      </c>
      <c r="C340" s="354">
        <v>10</v>
      </c>
      <c r="D340" s="354" t="s">
        <v>1843</v>
      </c>
      <c r="E340" s="355" t="s">
        <v>1844</v>
      </c>
      <c r="F340" s="364" t="s">
        <v>1819</v>
      </c>
      <c r="G340" s="292" t="s">
        <v>701</v>
      </c>
      <c r="H340" s="47" t="str">
        <f t="shared" si="95"/>
        <v>園部小学校</v>
      </c>
      <c r="I340" s="383" ph="1"/>
      <c r="J340" s="33" t="s">
        <v>703</v>
      </c>
      <c r="K340" s="166" t="str">
        <f t="shared" si="97"/>
        <v>石岡市宮ヶ崎6</v>
      </c>
      <c r="L340" s="35" t="s">
        <v>702</v>
      </c>
      <c r="M340" s="33" t="s">
        <v>703</v>
      </c>
      <c r="N340" s="36">
        <v>299461017</v>
      </c>
      <c r="O340" s="36">
        <v>299466073</v>
      </c>
      <c r="P340" s="425"/>
      <c r="Q340" s="559" t="str">
        <f t="shared" si="96"/>
        <v/>
      </c>
      <c r="R340" s="385"/>
      <c r="S340" s="386"/>
      <c r="T340" s="386"/>
      <c r="U340" s="593" t="str">
        <f t="shared" si="94"/>
        <v/>
      </c>
      <c r="V340" s="386"/>
      <c r="W340" s="386"/>
      <c r="X340" s="114"/>
    </row>
    <row r="341" spans="2:24" s="1" customFormat="1" ht="44.25" customHeight="1">
      <c r="B341" s="259">
        <v>339</v>
      </c>
      <c r="C341" s="354">
        <v>11</v>
      </c>
      <c r="D341" s="354" t="s">
        <v>1843</v>
      </c>
      <c r="E341" s="355" t="s">
        <v>1844</v>
      </c>
      <c r="F341" s="364" t="s">
        <v>1819</v>
      </c>
      <c r="G341" s="292" t="s">
        <v>704</v>
      </c>
      <c r="H341" s="47" t="str">
        <f t="shared" si="95"/>
        <v>東成井小学校</v>
      </c>
      <c r="I341" s="383" ph="1"/>
      <c r="J341" s="33" t="s">
        <v>706</v>
      </c>
      <c r="K341" s="166" t="str">
        <f t="shared" si="97"/>
        <v>石岡市東成井996</v>
      </c>
      <c r="L341" s="35" t="s">
        <v>705</v>
      </c>
      <c r="M341" s="33" t="s">
        <v>706</v>
      </c>
      <c r="N341" s="36">
        <v>299461341</v>
      </c>
      <c r="O341" s="36">
        <v>299466072</v>
      </c>
      <c r="P341" s="384"/>
      <c r="Q341" s="544" t="str">
        <f t="shared" si="96"/>
        <v/>
      </c>
      <c r="R341" s="385"/>
      <c r="S341" s="386"/>
      <c r="T341" s="386"/>
      <c r="U341" s="593" t="str">
        <f t="shared" si="94"/>
        <v/>
      </c>
      <c r="V341" s="386"/>
      <c r="W341" s="386"/>
      <c r="X341" s="114"/>
    </row>
    <row r="342" spans="2:24" s="1" customFormat="1" ht="44.25" customHeight="1">
      <c r="B342" s="259">
        <v>340</v>
      </c>
      <c r="C342" s="354">
        <v>12</v>
      </c>
      <c r="D342" s="354" t="s">
        <v>1843</v>
      </c>
      <c r="E342" s="355" t="s">
        <v>1844</v>
      </c>
      <c r="F342" s="364" t="s">
        <v>1819</v>
      </c>
      <c r="G342" s="292" t="s">
        <v>707</v>
      </c>
      <c r="H342" s="47" t="str">
        <f t="shared" si="95"/>
        <v>瓦会小学校</v>
      </c>
      <c r="I342" s="383" ph="1"/>
      <c r="J342" s="33" t="s">
        <v>709</v>
      </c>
      <c r="K342" s="166" t="str">
        <f t="shared" si="97"/>
        <v>石岡市瓦谷1135-2</v>
      </c>
      <c r="L342" s="35" t="s">
        <v>708</v>
      </c>
      <c r="M342" s="33" t="s">
        <v>709</v>
      </c>
      <c r="N342" s="36">
        <v>299440055</v>
      </c>
      <c r="O342" s="36">
        <v>299441384</v>
      </c>
      <c r="P342" s="384"/>
      <c r="Q342" s="544" t="str">
        <f t="shared" si="96"/>
        <v/>
      </c>
      <c r="R342" s="385"/>
      <c r="S342" s="386"/>
      <c r="T342" s="386"/>
      <c r="U342" s="593" t="str">
        <f t="shared" si="94"/>
        <v/>
      </c>
      <c r="V342" s="386"/>
      <c r="W342" s="386"/>
      <c r="X342" s="114"/>
    </row>
    <row r="343" spans="2:24" s="1" customFormat="1" ht="44.25" customHeight="1">
      <c r="B343" s="259">
        <v>341</v>
      </c>
      <c r="C343" s="354">
        <v>13</v>
      </c>
      <c r="D343" s="354" t="s">
        <v>1843</v>
      </c>
      <c r="E343" s="355" t="s">
        <v>1844</v>
      </c>
      <c r="F343" s="364" t="s">
        <v>1819</v>
      </c>
      <c r="G343" s="292" t="s">
        <v>710</v>
      </c>
      <c r="H343" s="47" t="str">
        <f t="shared" si="95"/>
        <v>林小学校</v>
      </c>
      <c r="I343" s="383" ph="1"/>
      <c r="J343" s="33" t="s">
        <v>712</v>
      </c>
      <c r="K343" s="166" t="str">
        <f t="shared" si="97"/>
        <v>石岡市下林857-1</v>
      </c>
      <c r="L343" s="35" t="s">
        <v>711</v>
      </c>
      <c r="M343" s="33" t="s">
        <v>712</v>
      </c>
      <c r="N343" s="36">
        <v>299430155</v>
      </c>
      <c r="O343" s="36">
        <v>299440829</v>
      </c>
      <c r="P343" s="384"/>
      <c r="Q343" s="544" t="str">
        <f t="shared" si="96"/>
        <v/>
      </c>
      <c r="R343" s="385"/>
      <c r="S343" s="386"/>
      <c r="T343" s="386"/>
      <c r="U343" s="593" t="str">
        <f t="shared" si="94"/>
        <v/>
      </c>
      <c r="V343" s="386"/>
      <c r="W343" s="386"/>
      <c r="X343" s="114"/>
    </row>
    <row r="344" spans="2:24" s="1" customFormat="1" ht="44.25" customHeight="1">
      <c r="B344" s="259">
        <v>342</v>
      </c>
      <c r="C344" s="354">
        <v>14</v>
      </c>
      <c r="D344" s="354" t="s">
        <v>1843</v>
      </c>
      <c r="E344" s="355" t="s">
        <v>1844</v>
      </c>
      <c r="F344" s="364" t="s">
        <v>1819</v>
      </c>
      <c r="G344" s="292" t="s">
        <v>713</v>
      </c>
      <c r="H344" s="47" t="str">
        <f t="shared" si="95"/>
        <v>恋瀬小学校</v>
      </c>
      <c r="I344" s="383" ph="1"/>
      <c r="J344" s="33" t="s">
        <v>715</v>
      </c>
      <c r="K344" s="166" t="str">
        <f t="shared" si="97"/>
        <v>石岡市小見832-1</v>
      </c>
      <c r="L344" s="35" t="s">
        <v>714</v>
      </c>
      <c r="M344" s="33" t="s">
        <v>715</v>
      </c>
      <c r="N344" s="36">
        <v>299432009</v>
      </c>
      <c r="O344" s="36">
        <v>299432468</v>
      </c>
      <c r="P344" s="384"/>
      <c r="Q344" s="544" t="str">
        <f t="shared" si="96"/>
        <v/>
      </c>
      <c r="R344" s="385"/>
      <c r="S344" s="386"/>
      <c r="T344" s="386"/>
      <c r="U344" s="593" t="str">
        <f t="shared" si="94"/>
        <v/>
      </c>
      <c r="V344" s="386"/>
      <c r="W344" s="386"/>
      <c r="X344" s="114"/>
    </row>
    <row r="345" spans="2:24" s="1" customFormat="1" ht="44.25" customHeight="1">
      <c r="B345" s="259">
        <v>343</v>
      </c>
      <c r="C345" s="354">
        <v>15</v>
      </c>
      <c r="D345" s="354" t="s">
        <v>1843</v>
      </c>
      <c r="E345" s="355" t="s">
        <v>1844</v>
      </c>
      <c r="F345" s="364" t="s">
        <v>1819</v>
      </c>
      <c r="G345" s="292" t="s">
        <v>716</v>
      </c>
      <c r="H345" s="47" t="str">
        <f t="shared" si="95"/>
        <v>葦穂小学校</v>
      </c>
      <c r="I345" s="383" ph="1"/>
      <c r="J345" s="33" t="s">
        <v>718</v>
      </c>
      <c r="K345" s="166" t="str">
        <f t="shared" si="97"/>
        <v>石岡市小屋1054</v>
      </c>
      <c r="L345" s="35" t="s">
        <v>717</v>
      </c>
      <c r="M345" s="33" t="s">
        <v>718</v>
      </c>
      <c r="N345" s="36">
        <v>299430169</v>
      </c>
      <c r="O345" s="36">
        <v>299440742</v>
      </c>
      <c r="P345" s="384"/>
      <c r="Q345" s="544" t="str">
        <f t="shared" si="96"/>
        <v/>
      </c>
      <c r="R345" s="385"/>
      <c r="S345" s="386"/>
      <c r="T345" s="386"/>
      <c r="U345" s="593" t="str">
        <f t="shared" si="94"/>
        <v/>
      </c>
      <c r="V345" s="386"/>
      <c r="W345" s="386"/>
      <c r="X345" s="114"/>
    </row>
    <row r="346" spans="2:24" s="1" customFormat="1" ht="44.25" customHeight="1">
      <c r="B346" s="259">
        <v>344</v>
      </c>
      <c r="C346" s="354">
        <v>16</v>
      </c>
      <c r="D346" s="354" t="s">
        <v>1843</v>
      </c>
      <c r="E346" s="355" t="s">
        <v>1844</v>
      </c>
      <c r="F346" s="364" t="s">
        <v>1819</v>
      </c>
      <c r="G346" s="292" t="s">
        <v>719</v>
      </c>
      <c r="H346" s="47" t="str">
        <f t="shared" si="95"/>
        <v>吉生小学校</v>
      </c>
      <c r="I346" s="383" ph="1"/>
      <c r="J346" s="33" t="s">
        <v>721</v>
      </c>
      <c r="K346" s="166" t="str">
        <f t="shared" si="97"/>
        <v>石岡市吉生513-2</v>
      </c>
      <c r="L346" s="35" t="s">
        <v>720</v>
      </c>
      <c r="M346" s="33" t="s">
        <v>721</v>
      </c>
      <c r="N346" s="36">
        <v>299430987</v>
      </c>
      <c r="O346" s="36">
        <v>299441405</v>
      </c>
      <c r="P346" s="425"/>
      <c r="Q346" s="559" t="str">
        <f t="shared" si="96"/>
        <v/>
      </c>
      <c r="R346" s="385"/>
      <c r="S346" s="386"/>
      <c r="T346" s="386"/>
      <c r="U346" s="593" t="str">
        <f t="shared" si="94"/>
        <v/>
      </c>
      <c r="V346" s="386"/>
      <c r="W346" s="386"/>
      <c r="X346" s="114"/>
    </row>
    <row r="347" spans="2:24" s="1" customFormat="1" ht="44.25" customHeight="1">
      <c r="B347" s="259">
        <v>345</v>
      </c>
      <c r="C347" s="354">
        <v>17</v>
      </c>
      <c r="D347" s="354" t="s">
        <v>1843</v>
      </c>
      <c r="E347" s="355" t="s">
        <v>1844</v>
      </c>
      <c r="F347" s="364" t="s">
        <v>1819</v>
      </c>
      <c r="G347" s="292" t="s">
        <v>722</v>
      </c>
      <c r="H347" s="47" t="str">
        <f t="shared" si="95"/>
        <v>柿岡小学校</v>
      </c>
      <c r="I347" s="383" ph="1"/>
      <c r="J347" s="33" t="s">
        <v>724</v>
      </c>
      <c r="K347" s="166" t="str">
        <f t="shared" si="97"/>
        <v>石岡市柿岡2159-2</v>
      </c>
      <c r="L347" s="35" t="s">
        <v>723</v>
      </c>
      <c r="M347" s="33" t="s">
        <v>724</v>
      </c>
      <c r="N347" s="36">
        <v>299430904</v>
      </c>
      <c r="O347" s="36">
        <v>299430049</v>
      </c>
      <c r="P347" s="384"/>
      <c r="Q347" s="544" t="str">
        <f t="shared" si="96"/>
        <v/>
      </c>
      <c r="R347" s="385"/>
      <c r="S347" s="386"/>
      <c r="T347" s="386"/>
      <c r="U347" s="593" t="str">
        <f t="shared" si="94"/>
        <v/>
      </c>
      <c r="V347" s="386"/>
      <c r="W347" s="386"/>
      <c r="X347" s="114"/>
    </row>
    <row r="348" spans="2:24" s="1" customFormat="1" ht="44.25" customHeight="1">
      <c r="B348" s="259">
        <v>346</v>
      </c>
      <c r="C348" s="354">
        <v>18</v>
      </c>
      <c r="D348" s="354" t="s">
        <v>1843</v>
      </c>
      <c r="E348" s="355" t="s">
        <v>1844</v>
      </c>
      <c r="F348" s="364" t="s">
        <v>1819</v>
      </c>
      <c r="G348" s="292" t="s">
        <v>725</v>
      </c>
      <c r="H348" s="47" t="str">
        <f t="shared" si="95"/>
        <v>小幡小学校</v>
      </c>
      <c r="I348" s="383" ph="1"/>
      <c r="J348" s="33" t="s">
        <v>727</v>
      </c>
      <c r="K348" s="166" t="str">
        <f t="shared" si="97"/>
        <v>石岡市小幡4080</v>
      </c>
      <c r="L348" s="35" t="s">
        <v>726</v>
      </c>
      <c r="M348" s="33" t="s">
        <v>727</v>
      </c>
      <c r="N348" s="36">
        <v>299423502</v>
      </c>
      <c r="O348" s="36">
        <v>299423576</v>
      </c>
      <c r="P348" s="384"/>
      <c r="Q348" s="544" t="str">
        <f t="shared" si="96"/>
        <v/>
      </c>
      <c r="R348" s="385"/>
      <c r="S348" s="386"/>
      <c r="T348" s="386"/>
      <c r="U348" s="593" t="str">
        <f t="shared" si="94"/>
        <v/>
      </c>
      <c r="V348" s="386"/>
      <c r="W348" s="386"/>
      <c r="X348" s="114"/>
    </row>
    <row r="349" spans="2:24" s="1" customFormat="1" ht="44.25" customHeight="1">
      <c r="B349" s="259">
        <v>347</v>
      </c>
      <c r="C349" s="280">
        <v>19</v>
      </c>
      <c r="D349" s="280" t="s">
        <v>1843</v>
      </c>
      <c r="E349" s="406" t="s">
        <v>1844</v>
      </c>
      <c r="F349" s="353" t="s">
        <v>1819</v>
      </c>
      <c r="G349" s="293" t="s">
        <v>728</v>
      </c>
      <c r="H349" s="265" t="str">
        <f t="shared" si="95"/>
        <v>小桜小学校</v>
      </c>
      <c r="I349" s="320" ph="1"/>
      <c r="J349" s="185" t="s">
        <v>730</v>
      </c>
      <c r="K349" s="176" t="str">
        <f t="shared" si="97"/>
        <v>石岡市川又746</v>
      </c>
      <c r="L349" s="217" t="s">
        <v>729</v>
      </c>
      <c r="M349" s="185" t="s">
        <v>730</v>
      </c>
      <c r="N349" s="204">
        <v>299423204</v>
      </c>
      <c r="O349" s="204">
        <v>299423478</v>
      </c>
      <c r="P349" s="379"/>
      <c r="Q349" s="545" t="str">
        <f t="shared" si="96"/>
        <v/>
      </c>
      <c r="R349" s="380"/>
      <c r="S349" s="381"/>
      <c r="T349" s="381"/>
      <c r="U349" s="596" t="str">
        <f t="shared" si="94"/>
        <v/>
      </c>
      <c r="V349" s="381"/>
      <c r="W349" s="381"/>
      <c r="X349" s="112"/>
    </row>
    <row r="350" spans="2:24" s="1" customFormat="1" ht="44.25" customHeight="1">
      <c r="B350" s="259">
        <v>348</v>
      </c>
      <c r="C350" s="260">
        <v>20</v>
      </c>
      <c r="D350" s="260" t="s">
        <v>1843</v>
      </c>
      <c r="E350" s="276" t="s">
        <v>1844</v>
      </c>
      <c r="F350" s="309" t="s">
        <v>1820</v>
      </c>
      <c r="G350" s="295" t="s">
        <v>522</v>
      </c>
      <c r="H350" s="269" t="str">
        <f>G350&amp;"中学校"</f>
        <v>石岡中学校</v>
      </c>
      <c r="I350" s="323" ph="1"/>
      <c r="J350" s="199" t="s">
        <v>1766</v>
      </c>
      <c r="K350" s="200" t="str">
        <f t="shared" si="97"/>
        <v>石岡市東石岡4-2-1</v>
      </c>
      <c r="L350" s="201" t="s">
        <v>1445</v>
      </c>
      <c r="M350" s="199" t="s">
        <v>1766</v>
      </c>
      <c r="N350" s="358">
        <v>299262340</v>
      </c>
      <c r="O350" s="358">
        <v>299262344</v>
      </c>
      <c r="P350" s="146"/>
      <c r="Q350" s="560" t="str">
        <f t="shared" si="96"/>
        <v/>
      </c>
      <c r="R350" s="63"/>
      <c r="S350" s="65"/>
      <c r="T350" s="65"/>
      <c r="U350" s="595" t="str">
        <f t="shared" si="94"/>
        <v/>
      </c>
      <c r="V350" s="65"/>
      <c r="W350" s="65"/>
      <c r="X350" s="115"/>
    </row>
    <row r="351" spans="2:24" s="1" customFormat="1" ht="44.25" customHeight="1">
      <c r="B351" s="259">
        <v>349</v>
      </c>
      <c r="C351" s="354">
        <v>21</v>
      </c>
      <c r="D351" s="354" t="s">
        <v>1843</v>
      </c>
      <c r="E351" s="355" t="s">
        <v>1844</v>
      </c>
      <c r="F351" s="364" t="s">
        <v>1820</v>
      </c>
      <c r="G351" s="292" t="s">
        <v>679</v>
      </c>
      <c r="H351" s="47" t="str">
        <f t="shared" ref="H351:H354" si="98">G351&amp;"中学校"</f>
        <v>府中中学校</v>
      </c>
      <c r="I351" s="383" ph="1"/>
      <c r="J351" s="33" t="s">
        <v>681</v>
      </c>
      <c r="K351" s="166" t="str">
        <f t="shared" si="97"/>
        <v>石岡市若松2-6-5</v>
      </c>
      <c r="L351" s="182" t="s">
        <v>1446</v>
      </c>
      <c r="M351" s="33" t="s">
        <v>681</v>
      </c>
      <c r="N351" s="36">
        <v>299240022</v>
      </c>
      <c r="O351" s="36">
        <v>299240123</v>
      </c>
      <c r="P351" s="384"/>
      <c r="Q351" s="544" t="str">
        <f t="shared" si="96"/>
        <v/>
      </c>
      <c r="R351" s="385"/>
      <c r="S351" s="386"/>
      <c r="T351" s="386"/>
      <c r="U351" s="593" t="str">
        <f t="shared" si="94"/>
        <v/>
      </c>
      <c r="V351" s="386"/>
      <c r="W351" s="386"/>
      <c r="X351" s="114"/>
    </row>
    <row r="352" spans="2:24" s="1" customFormat="1" ht="44.25" customHeight="1">
      <c r="B352" s="259">
        <v>350</v>
      </c>
      <c r="C352" s="354">
        <v>22</v>
      </c>
      <c r="D352" s="354" t="s">
        <v>1843</v>
      </c>
      <c r="E352" s="355" t="s">
        <v>1844</v>
      </c>
      <c r="F352" s="364" t="s">
        <v>1820</v>
      </c>
      <c r="G352" s="292" t="s">
        <v>1447</v>
      </c>
      <c r="H352" s="47" t="str">
        <f t="shared" si="98"/>
        <v>国府中学校</v>
      </c>
      <c r="I352" s="426" ph="1"/>
      <c r="J352" s="33" t="s">
        <v>678</v>
      </c>
      <c r="K352" s="166" t="str">
        <f t="shared" si="97"/>
        <v>石岡市総社2-12-1</v>
      </c>
      <c r="L352" s="182" t="s">
        <v>1448</v>
      </c>
      <c r="M352" s="33" t="s">
        <v>678</v>
      </c>
      <c r="N352" s="36">
        <v>299240439</v>
      </c>
      <c r="O352" s="36">
        <v>299240510</v>
      </c>
      <c r="P352" s="384"/>
      <c r="Q352" s="544" t="str">
        <f t="shared" si="96"/>
        <v/>
      </c>
      <c r="R352" s="385"/>
      <c r="S352" s="386"/>
      <c r="T352" s="386"/>
      <c r="U352" s="593" t="str">
        <f t="shared" si="94"/>
        <v/>
      </c>
      <c r="V352" s="386"/>
      <c r="W352" s="386"/>
      <c r="X352" s="114"/>
    </row>
    <row r="353" spans="2:24" s="1" customFormat="1" ht="44.25" customHeight="1">
      <c r="B353" s="259">
        <v>351</v>
      </c>
      <c r="C353" s="354">
        <v>23</v>
      </c>
      <c r="D353" s="354" t="s">
        <v>1843</v>
      </c>
      <c r="E353" s="355" t="s">
        <v>1844</v>
      </c>
      <c r="F353" s="364" t="s">
        <v>1820</v>
      </c>
      <c r="G353" s="292" t="s">
        <v>701</v>
      </c>
      <c r="H353" s="47" t="str">
        <f t="shared" si="98"/>
        <v>園部中学校</v>
      </c>
      <c r="I353" s="383" ph="1"/>
      <c r="J353" s="33" t="s">
        <v>1450</v>
      </c>
      <c r="K353" s="166" t="str">
        <f t="shared" si="97"/>
        <v>石岡市山崎1862</v>
      </c>
      <c r="L353" s="182" t="s">
        <v>1449</v>
      </c>
      <c r="M353" s="33" t="s">
        <v>1450</v>
      </c>
      <c r="N353" s="36">
        <v>299460506</v>
      </c>
      <c r="O353" s="36">
        <v>299466074</v>
      </c>
      <c r="P353" s="384"/>
      <c r="Q353" s="544" t="str">
        <f t="shared" si="96"/>
        <v/>
      </c>
      <c r="R353" s="385"/>
      <c r="S353" s="386"/>
      <c r="T353" s="386"/>
      <c r="U353" s="593" t="str">
        <f t="shared" si="94"/>
        <v/>
      </c>
      <c r="V353" s="386"/>
      <c r="W353" s="386"/>
      <c r="X353" s="114"/>
    </row>
    <row r="354" spans="2:24" s="1" customFormat="1" ht="44.25" customHeight="1">
      <c r="B354" s="259">
        <v>352</v>
      </c>
      <c r="C354" s="370">
        <v>24</v>
      </c>
      <c r="D354" s="370" t="s">
        <v>1843</v>
      </c>
      <c r="E354" s="370" t="s">
        <v>1844</v>
      </c>
      <c r="F354" s="370" t="s">
        <v>1820</v>
      </c>
      <c r="G354" s="294" t="s">
        <v>1451</v>
      </c>
      <c r="H354" s="48" t="str">
        <f t="shared" si="98"/>
        <v>八郷中学校</v>
      </c>
      <c r="I354" s="391" ph="1"/>
      <c r="J354" s="49" t="s">
        <v>724</v>
      </c>
      <c r="K354" s="170" t="str">
        <f t="shared" si="97"/>
        <v>石岡市柿岡3513－2</v>
      </c>
      <c r="L354" s="198" t="s">
        <v>1452</v>
      </c>
      <c r="M354" s="49" t="s">
        <v>724</v>
      </c>
      <c r="N354" s="52" t="s">
        <v>1453</v>
      </c>
      <c r="O354" s="52">
        <v>299441562</v>
      </c>
      <c r="P354" s="392"/>
      <c r="Q354" s="548" t="str">
        <f t="shared" si="96"/>
        <v/>
      </c>
      <c r="R354" s="393"/>
      <c r="S354" s="394"/>
      <c r="T354" s="394"/>
      <c r="U354" s="596" t="str">
        <f t="shared" si="94"/>
        <v/>
      </c>
      <c r="V354" s="394"/>
      <c r="W354" s="394"/>
      <c r="X354" s="119"/>
    </row>
    <row r="355" spans="2:24" s="1" customFormat="1" ht="44.25" customHeight="1">
      <c r="B355" s="259">
        <v>353</v>
      </c>
      <c r="C355" s="260">
        <v>1</v>
      </c>
      <c r="D355" s="260" t="s">
        <v>1843</v>
      </c>
      <c r="E355" s="276" t="s">
        <v>1846</v>
      </c>
      <c r="F355" s="309" t="s">
        <v>1819</v>
      </c>
      <c r="G355" s="291" t="s">
        <v>731</v>
      </c>
      <c r="H355" s="42" t="str">
        <f t="shared" ref="H355:H365" si="99">G355&amp;"小学校"</f>
        <v>龍ケ崎小学校</v>
      </c>
      <c r="I355" s="321" ph="1"/>
      <c r="J355" s="43" t="s">
        <v>733</v>
      </c>
      <c r="K355" s="162" t="str">
        <f>"龍ケ崎市"&amp;L355</f>
        <v>龍ケ崎市3316</v>
      </c>
      <c r="L355" s="45" t="s">
        <v>732</v>
      </c>
      <c r="M355" s="43" t="s">
        <v>733</v>
      </c>
      <c r="N355" s="46">
        <v>297620042</v>
      </c>
      <c r="O355" s="46">
        <v>297620080</v>
      </c>
      <c r="P355" s="77"/>
      <c r="Q355" s="536" t="str">
        <f t="shared" ref="Q355:Q370" si="100">IF(P355="","","s"&amp;$P355)</f>
        <v/>
      </c>
      <c r="R355" s="54"/>
      <c r="S355" s="77"/>
      <c r="T355" s="77"/>
      <c r="U355" s="595" t="str">
        <f t="shared" si="94"/>
        <v/>
      </c>
      <c r="V355" s="77"/>
      <c r="W355" s="77"/>
      <c r="X355" s="77"/>
    </row>
    <row r="356" spans="2:24" s="1" customFormat="1" ht="44.25" customHeight="1">
      <c r="B356" s="259">
        <v>354</v>
      </c>
      <c r="C356" s="354">
        <v>2</v>
      </c>
      <c r="D356" s="354" t="s">
        <v>1843</v>
      </c>
      <c r="E356" s="355" t="s">
        <v>1846</v>
      </c>
      <c r="F356" s="364" t="s">
        <v>1819</v>
      </c>
      <c r="G356" s="292" t="s">
        <v>734</v>
      </c>
      <c r="H356" s="47" t="str">
        <f t="shared" si="99"/>
        <v>馴柴小学校</v>
      </c>
      <c r="I356" s="322" ph="1"/>
      <c r="J356" s="33" t="s">
        <v>736</v>
      </c>
      <c r="K356" s="166" t="str">
        <f t="shared" ref="K356:K370" si="101">"龍ケ崎市"&amp;L356</f>
        <v>龍ケ崎市若柴町3135</v>
      </c>
      <c r="L356" s="35" t="s">
        <v>735</v>
      </c>
      <c r="M356" s="33" t="s">
        <v>736</v>
      </c>
      <c r="N356" s="36">
        <v>297661559</v>
      </c>
      <c r="O356" s="36">
        <v>297661428</v>
      </c>
      <c r="P356" s="78"/>
      <c r="Q356" s="534" t="str">
        <f t="shared" si="100"/>
        <v/>
      </c>
      <c r="R356" s="55"/>
      <c r="S356" s="78"/>
      <c r="T356" s="78"/>
      <c r="U356" s="593" t="str">
        <f t="shared" si="94"/>
        <v/>
      </c>
      <c r="V356" s="78"/>
      <c r="W356" s="78"/>
      <c r="X356" s="78"/>
    </row>
    <row r="357" spans="2:24" s="1" customFormat="1" ht="44.25" customHeight="1">
      <c r="B357" s="259">
        <v>355</v>
      </c>
      <c r="C357" s="354">
        <v>3</v>
      </c>
      <c r="D357" s="354" t="s">
        <v>1843</v>
      </c>
      <c r="E357" s="355" t="s">
        <v>1846</v>
      </c>
      <c r="F357" s="364" t="s">
        <v>1819</v>
      </c>
      <c r="G357" s="292" t="s">
        <v>737</v>
      </c>
      <c r="H357" s="47" t="str">
        <f t="shared" si="99"/>
        <v>八原小学校</v>
      </c>
      <c r="I357" s="322" ph="1"/>
      <c r="J357" s="33" t="s">
        <v>739</v>
      </c>
      <c r="K357" s="166" t="str">
        <f t="shared" si="101"/>
        <v>龍ケ崎市藤ヶ丘1-22-4</v>
      </c>
      <c r="L357" s="35" t="s">
        <v>738</v>
      </c>
      <c r="M357" s="33" t="s">
        <v>739</v>
      </c>
      <c r="N357" s="36">
        <v>297620533</v>
      </c>
      <c r="O357" s="36">
        <v>297620425</v>
      </c>
      <c r="P357" s="78"/>
      <c r="Q357" s="534" t="str">
        <f t="shared" si="100"/>
        <v/>
      </c>
      <c r="R357" s="55"/>
      <c r="S357" s="78"/>
      <c r="T357" s="78"/>
      <c r="U357" s="593" t="str">
        <f t="shared" si="94"/>
        <v/>
      </c>
      <c r="V357" s="78"/>
      <c r="W357" s="78"/>
      <c r="X357" s="78"/>
    </row>
    <row r="358" spans="2:24" s="1" customFormat="1" ht="44.25" customHeight="1">
      <c r="B358" s="259">
        <v>356</v>
      </c>
      <c r="C358" s="354">
        <v>4</v>
      </c>
      <c r="D358" s="354" t="s">
        <v>1843</v>
      </c>
      <c r="E358" s="355" t="s">
        <v>1846</v>
      </c>
      <c r="F358" s="364" t="s">
        <v>1819</v>
      </c>
      <c r="G358" s="292" t="s">
        <v>740</v>
      </c>
      <c r="H358" s="47" t="str">
        <f t="shared" si="99"/>
        <v>川原代小学校</v>
      </c>
      <c r="I358" s="322" ph="1"/>
      <c r="J358" s="33" t="s">
        <v>742</v>
      </c>
      <c r="K358" s="166" t="str">
        <f t="shared" si="101"/>
        <v>龍ケ崎市川原代町3518</v>
      </c>
      <c r="L358" s="35" t="s">
        <v>741</v>
      </c>
      <c r="M358" s="33" t="s">
        <v>742</v>
      </c>
      <c r="N358" s="36">
        <v>297662737</v>
      </c>
      <c r="O358" s="36">
        <v>297662978</v>
      </c>
      <c r="P358" s="78"/>
      <c r="Q358" s="534" t="str">
        <f t="shared" si="100"/>
        <v/>
      </c>
      <c r="R358" s="55"/>
      <c r="S358" s="78"/>
      <c r="T358" s="78"/>
      <c r="U358" s="593" t="str">
        <f t="shared" si="94"/>
        <v/>
      </c>
      <c r="V358" s="78"/>
      <c r="W358" s="78"/>
      <c r="X358" s="114"/>
    </row>
    <row r="359" spans="2:24" s="1" customFormat="1" ht="44.25" customHeight="1">
      <c r="B359" s="259">
        <v>357</v>
      </c>
      <c r="C359" s="354">
        <v>5</v>
      </c>
      <c r="D359" s="354" t="s">
        <v>1843</v>
      </c>
      <c r="E359" s="355" t="s">
        <v>1846</v>
      </c>
      <c r="F359" s="364" t="s">
        <v>1819</v>
      </c>
      <c r="G359" s="292" t="s">
        <v>64</v>
      </c>
      <c r="H359" s="47" t="str">
        <f t="shared" si="99"/>
        <v>大宮小学校</v>
      </c>
      <c r="I359" s="322" ph="1"/>
      <c r="J359" s="33" t="s">
        <v>744</v>
      </c>
      <c r="K359" s="166" t="str">
        <f t="shared" si="101"/>
        <v>龍ケ崎市大徳町4945</v>
      </c>
      <c r="L359" s="35" t="s">
        <v>743</v>
      </c>
      <c r="M359" s="33" t="s">
        <v>744</v>
      </c>
      <c r="N359" s="36">
        <v>297620055</v>
      </c>
      <c r="O359" s="36">
        <v>297620028</v>
      </c>
      <c r="P359" s="78"/>
      <c r="Q359" s="534" t="str">
        <f t="shared" si="100"/>
        <v/>
      </c>
      <c r="R359" s="55"/>
      <c r="S359" s="78"/>
      <c r="T359" s="78"/>
      <c r="U359" s="593" t="str">
        <f t="shared" si="94"/>
        <v/>
      </c>
      <c r="V359" s="78"/>
      <c r="W359" s="78"/>
      <c r="X359" s="78"/>
    </row>
    <row r="360" spans="2:24" s="1" customFormat="1" ht="44.25" customHeight="1">
      <c r="B360" s="259">
        <v>358</v>
      </c>
      <c r="C360" s="354">
        <v>6</v>
      </c>
      <c r="D360" s="354" t="s">
        <v>1843</v>
      </c>
      <c r="E360" s="355" t="s">
        <v>1846</v>
      </c>
      <c r="F360" s="364" t="s">
        <v>1819</v>
      </c>
      <c r="G360" s="292" t="s">
        <v>745</v>
      </c>
      <c r="H360" s="47" t="str">
        <f t="shared" si="99"/>
        <v>龍ケ崎西小学校</v>
      </c>
      <c r="I360" s="322" ph="1"/>
      <c r="J360" s="33" t="s">
        <v>747</v>
      </c>
      <c r="K360" s="166" t="str">
        <f t="shared" si="101"/>
        <v>龍ケ崎市8810</v>
      </c>
      <c r="L360" s="35" t="s">
        <v>746</v>
      </c>
      <c r="M360" s="33" t="s">
        <v>747</v>
      </c>
      <c r="N360" s="36">
        <v>297643989</v>
      </c>
      <c r="O360" s="36">
        <v>297643940</v>
      </c>
      <c r="P360" s="78"/>
      <c r="Q360" s="534" t="str">
        <f t="shared" si="100"/>
        <v/>
      </c>
      <c r="R360" s="55"/>
      <c r="S360" s="78"/>
      <c r="T360" s="78"/>
      <c r="U360" s="593" t="str">
        <f t="shared" si="94"/>
        <v/>
      </c>
      <c r="V360" s="78"/>
      <c r="W360" s="78"/>
      <c r="X360" s="78"/>
    </row>
    <row r="361" spans="2:24" s="1" customFormat="1" ht="44.25" customHeight="1">
      <c r="B361" s="259">
        <v>359</v>
      </c>
      <c r="C361" s="354">
        <v>7</v>
      </c>
      <c r="D361" s="354" t="s">
        <v>1843</v>
      </c>
      <c r="E361" s="355" t="s">
        <v>1846</v>
      </c>
      <c r="F361" s="364" t="s">
        <v>1819</v>
      </c>
      <c r="G361" s="292" t="s">
        <v>748</v>
      </c>
      <c r="H361" s="47" t="str">
        <f t="shared" si="99"/>
        <v>松葉小学校</v>
      </c>
      <c r="I361" s="322" ph="1"/>
      <c r="J361" s="33" t="s">
        <v>750</v>
      </c>
      <c r="K361" s="166" t="str">
        <f t="shared" si="101"/>
        <v>龍ケ崎市松葉2-9</v>
      </c>
      <c r="L361" s="35" t="s">
        <v>749</v>
      </c>
      <c r="M361" s="33" t="s">
        <v>750</v>
      </c>
      <c r="N361" s="36">
        <v>297664439</v>
      </c>
      <c r="O361" s="36">
        <v>297664438</v>
      </c>
      <c r="P361" s="78"/>
      <c r="Q361" s="534" t="str">
        <f t="shared" si="100"/>
        <v/>
      </c>
      <c r="R361" s="55"/>
      <c r="S361" s="78"/>
      <c r="T361" s="78"/>
      <c r="U361" s="593" t="str">
        <f t="shared" si="94"/>
        <v/>
      </c>
      <c r="V361" s="78"/>
      <c r="W361" s="78"/>
      <c r="X361" s="78"/>
    </row>
    <row r="362" spans="2:24" s="1" customFormat="1" ht="44.25" customHeight="1">
      <c r="B362" s="259">
        <v>360</v>
      </c>
      <c r="C362" s="354">
        <v>8</v>
      </c>
      <c r="D362" s="354" t="s">
        <v>1843</v>
      </c>
      <c r="E362" s="355" t="s">
        <v>1846</v>
      </c>
      <c r="F362" s="364" t="s">
        <v>1819</v>
      </c>
      <c r="G362" s="292" t="s">
        <v>751</v>
      </c>
      <c r="H362" s="47" t="str">
        <f t="shared" si="99"/>
        <v>長山小学校</v>
      </c>
      <c r="I362" s="322" ph="1"/>
      <c r="J362" s="33" t="s">
        <v>753</v>
      </c>
      <c r="K362" s="166" t="str">
        <f t="shared" si="101"/>
        <v>龍ケ崎市長山5-7-1</v>
      </c>
      <c r="L362" s="35" t="s">
        <v>752</v>
      </c>
      <c r="M362" s="33" t="s">
        <v>753</v>
      </c>
      <c r="N362" s="36">
        <v>297667092</v>
      </c>
      <c r="O362" s="36">
        <v>297667174</v>
      </c>
      <c r="P362" s="78"/>
      <c r="Q362" s="534" t="str">
        <f t="shared" si="100"/>
        <v/>
      </c>
      <c r="R362" s="55"/>
      <c r="S362" s="78"/>
      <c r="T362" s="78"/>
      <c r="U362" s="593" t="str">
        <f t="shared" si="94"/>
        <v/>
      </c>
      <c r="V362" s="78"/>
      <c r="W362" s="78"/>
      <c r="X362" s="78"/>
    </row>
    <row r="363" spans="2:24" s="1" customFormat="1" ht="44.25" customHeight="1">
      <c r="B363" s="259">
        <v>361</v>
      </c>
      <c r="C363" s="354">
        <v>9</v>
      </c>
      <c r="D363" s="354" t="s">
        <v>1843</v>
      </c>
      <c r="E363" s="355" t="s">
        <v>1846</v>
      </c>
      <c r="F363" s="364" t="s">
        <v>1819</v>
      </c>
      <c r="G363" s="292" t="s">
        <v>754</v>
      </c>
      <c r="H363" s="47" t="str">
        <f t="shared" si="99"/>
        <v>馴馬台小学校</v>
      </c>
      <c r="I363" s="322" ph="1"/>
      <c r="J363" s="33" t="s">
        <v>756</v>
      </c>
      <c r="K363" s="166" t="str">
        <f t="shared" si="101"/>
        <v>龍ケ崎市平台4-23-1</v>
      </c>
      <c r="L363" s="35" t="s">
        <v>755</v>
      </c>
      <c r="M363" s="33" t="s">
        <v>756</v>
      </c>
      <c r="N363" s="36">
        <v>297650088</v>
      </c>
      <c r="O363" s="36">
        <v>297650043</v>
      </c>
      <c r="P363" s="78"/>
      <c r="Q363" s="534" t="str">
        <f t="shared" si="100"/>
        <v/>
      </c>
      <c r="R363" s="55"/>
      <c r="S363" s="78"/>
      <c r="T363" s="78"/>
      <c r="U363" s="593" t="str">
        <f t="shared" si="94"/>
        <v/>
      </c>
      <c r="V363" s="78"/>
      <c r="W363" s="78"/>
      <c r="X363" s="114"/>
    </row>
    <row r="364" spans="2:24" s="1" customFormat="1" ht="44.25" customHeight="1">
      <c r="B364" s="259">
        <v>362</v>
      </c>
      <c r="C364" s="354">
        <v>10</v>
      </c>
      <c r="D364" s="354" t="s">
        <v>1843</v>
      </c>
      <c r="E364" s="355" t="s">
        <v>1846</v>
      </c>
      <c r="F364" s="364" t="s">
        <v>1819</v>
      </c>
      <c r="G364" s="292" t="s">
        <v>757</v>
      </c>
      <c r="H364" s="47" t="str">
        <f t="shared" si="99"/>
        <v>久保台小学校</v>
      </c>
      <c r="I364" s="322" ph="1"/>
      <c r="J364" s="33" t="s">
        <v>759</v>
      </c>
      <c r="K364" s="166" t="str">
        <f t="shared" si="101"/>
        <v>龍ケ崎市久保台2-3</v>
      </c>
      <c r="L364" s="35" t="s">
        <v>758</v>
      </c>
      <c r="M364" s="33" t="s">
        <v>759</v>
      </c>
      <c r="N364" s="36">
        <v>297667601</v>
      </c>
      <c r="O364" s="36">
        <v>297667602</v>
      </c>
      <c r="P364" s="78"/>
      <c r="Q364" s="534" t="str">
        <f t="shared" si="100"/>
        <v/>
      </c>
      <c r="R364" s="55"/>
      <c r="S364" s="78"/>
      <c r="T364" s="78"/>
      <c r="U364" s="593" t="str">
        <f t="shared" si="94"/>
        <v/>
      </c>
      <c r="V364" s="78"/>
      <c r="W364" s="78"/>
      <c r="X364" s="78"/>
    </row>
    <row r="365" spans="2:24" s="1" customFormat="1" ht="44.25" customHeight="1">
      <c r="B365" s="259">
        <v>363</v>
      </c>
      <c r="C365" s="280">
        <v>11</v>
      </c>
      <c r="D365" s="280" t="s">
        <v>1843</v>
      </c>
      <c r="E365" s="406" t="s">
        <v>1846</v>
      </c>
      <c r="F365" s="353" t="s">
        <v>1819</v>
      </c>
      <c r="G365" s="293" t="s">
        <v>760</v>
      </c>
      <c r="H365" s="265" t="str">
        <f t="shared" si="99"/>
        <v>城ノ内小学校</v>
      </c>
      <c r="I365" s="318" ph="1"/>
      <c r="J365" s="185" t="s">
        <v>762</v>
      </c>
      <c r="K365" s="176" t="str">
        <f t="shared" si="101"/>
        <v>龍ケ崎市城ノ内5-27</v>
      </c>
      <c r="L365" s="217" t="s">
        <v>761</v>
      </c>
      <c r="M365" s="185" t="s">
        <v>762</v>
      </c>
      <c r="N365" s="204">
        <v>297623160</v>
      </c>
      <c r="O365" s="204">
        <v>297623095</v>
      </c>
      <c r="P365" s="81"/>
      <c r="Q365" s="542" t="str">
        <f t="shared" si="100"/>
        <v/>
      </c>
      <c r="R365" s="57"/>
      <c r="S365" s="81"/>
      <c r="T365" s="81"/>
      <c r="U365" s="596" t="str">
        <f t="shared" si="94"/>
        <v/>
      </c>
      <c r="V365" s="81"/>
      <c r="W365" s="81"/>
      <c r="X365" s="81"/>
    </row>
    <row r="366" spans="2:24" s="1" customFormat="1" ht="44.25" customHeight="1">
      <c r="B366" s="259">
        <v>364</v>
      </c>
      <c r="C366" s="260">
        <v>12</v>
      </c>
      <c r="D366" s="260" t="s">
        <v>1843</v>
      </c>
      <c r="E366" s="276" t="s">
        <v>1846</v>
      </c>
      <c r="F366" s="309" t="s">
        <v>1820</v>
      </c>
      <c r="G366" s="295" t="s">
        <v>1767</v>
      </c>
      <c r="H366" s="269" t="str">
        <f>G366&amp;"中学校"</f>
        <v>龍ケ崎中学校</v>
      </c>
      <c r="I366" s="326" ph="1"/>
      <c r="J366" s="199" t="s">
        <v>1456</v>
      </c>
      <c r="K366" s="200" t="str">
        <f t="shared" si="101"/>
        <v>龍ケ崎市3777</v>
      </c>
      <c r="L366" s="201" t="s">
        <v>1455</v>
      </c>
      <c r="M366" s="199" t="s">
        <v>1456</v>
      </c>
      <c r="N366" s="358">
        <v>297621209</v>
      </c>
      <c r="O366" s="358">
        <v>297621202</v>
      </c>
      <c r="P366" s="111"/>
      <c r="Q366" s="541" t="str">
        <f t="shared" si="100"/>
        <v/>
      </c>
      <c r="R366" s="60"/>
      <c r="S366" s="111"/>
      <c r="T366" s="111"/>
      <c r="U366" s="595" t="str">
        <f t="shared" si="94"/>
        <v/>
      </c>
      <c r="V366" s="111"/>
      <c r="W366" s="111"/>
      <c r="X366" s="111"/>
    </row>
    <row r="367" spans="2:24" s="1" customFormat="1" ht="44.25" customHeight="1">
      <c r="B367" s="259">
        <v>365</v>
      </c>
      <c r="C367" s="354">
        <v>13</v>
      </c>
      <c r="D367" s="354" t="s">
        <v>1843</v>
      </c>
      <c r="E367" s="355" t="s">
        <v>1846</v>
      </c>
      <c r="F367" s="364" t="s">
        <v>1820</v>
      </c>
      <c r="G367" s="292" t="s">
        <v>751</v>
      </c>
      <c r="H367" s="47" t="str">
        <f t="shared" ref="H367:H370" si="102">G367&amp;"中学校"</f>
        <v>長山中学校</v>
      </c>
      <c r="I367" s="322" ph="1"/>
      <c r="J367" s="33" t="s">
        <v>753</v>
      </c>
      <c r="K367" s="166" t="str">
        <f t="shared" si="101"/>
        <v>龍ケ崎市長山3-1</v>
      </c>
      <c r="L367" s="182" t="s">
        <v>1457</v>
      </c>
      <c r="M367" s="33" t="s">
        <v>753</v>
      </c>
      <c r="N367" s="36">
        <v>297661766</v>
      </c>
      <c r="O367" s="36">
        <v>297661664</v>
      </c>
      <c r="P367" s="78"/>
      <c r="Q367" s="534" t="str">
        <f t="shared" si="100"/>
        <v/>
      </c>
      <c r="R367" s="55"/>
      <c r="S367" s="78"/>
      <c r="T367" s="78"/>
      <c r="U367" s="593" t="str">
        <f t="shared" si="94"/>
        <v/>
      </c>
      <c r="V367" s="78"/>
      <c r="W367" s="78"/>
      <c r="X367" s="78"/>
    </row>
    <row r="368" spans="2:24" s="1" customFormat="1" ht="44.25" customHeight="1">
      <c r="B368" s="259">
        <v>366</v>
      </c>
      <c r="C368" s="354">
        <v>14</v>
      </c>
      <c r="D368" s="354" t="s">
        <v>1843</v>
      </c>
      <c r="E368" s="355" t="s">
        <v>1846</v>
      </c>
      <c r="F368" s="364" t="s">
        <v>1820</v>
      </c>
      <c r="G368" s="292" t="s">
        <v>1458</v>
      </c>
      <c r="H368" s="47" t="str">
        <f t="shared" si="102"/>
        <v>城西中学校</v>
      </c>
      <c r="I368" s="322" ph="1"/>
      <c r="J368" s="33" t="s">
        <v>742</v>
      </c>
      <c r="K368" s="166" t="str">
        <f t="shared" si="101"/>
        <v>龍ケ崎市川原代町710</v>
      </c>
      <c r="L368" s="182" t="s">
        <v>1459</v>
      </c>
      <c r="M368" s="33" t="s">
        <v>742</v>
      </c>
      <c r="N368" s="36">
        <v>297664157</v>
      </c>
      <c r="O368" s="36">
        <v>297664139</v>
      </c>
      <c r="P368" s="78"/>
      <c r="Q368" s="534" t="str">
        <f t="shared" si="100"/>
        <v/>
      </c>
      <c r="R368" s="55"/>
      <c r="S368" s="78"/>
      <c r="T368" s="78"/>
      <c r="U368" s="593" t="str">
        <f t="shared" si="94"/>
        <v/>
      </c>
      <c r="V368" s="78"/>
      <c r="W368" s="78"/>
      <c r="X368" s="78"/>
    </row>
    <row r="369" spans="2:25" s="1" customFormat="1" ht="44.25" customHeight="1">
      <c r="B369" s="259">
        <v>367</v>
      </c>
      <c r="C369" s="354">
        <v>15</v>
      </c>
      <c r="D369" s="354" t="s">
        <v>1843</v>
      </c>
      <c r="E369" s="355" t="s">
        <v>1846</v>
      </c>
      <c r="F369" s="364" t="s">
        <v>1820</v>
      </c>
      <c r="G369" s="292" t="s">
        <v>1460</v>
      </c>
      <c r="H369" s="47" t="str">
        <f t="shared" si="102"/>
        <v>中根台中学校</v>
      </c>
      <c r="I369" s="322" ph="1"/>
      <c r="J369" s="33" t="s">
        <v>1462</v>
      </c>
      <c r="K369" s="166" t="str">
        <f t="shared" si="101"/>
        <v>龍ケ崎市中根台1-12</v>
      </c>
      <c r="L369" s="182" t="s">
        <v>1461</v>
      </c>
      <c r="M369" s="33" t="s">
        <v>1462</v>
      </c>
      <c r="N369" s="36">
        <v>297652270</v>
      </c>
      <c r="O369" s="36">
        <v>297652271</v>
      </c>
      <c r="P369" s="78"/>
      <c r="Q369" s="534" t="str">
        <f t="shared" si="100"/>
        <v/>
      </c>
      <c r="R369" s="55"/>
      <c r="S369" s="78"/>
      <c r="T369" s="78"/>
      <c r="U369" s="593" t="str">
        <f t="shared" si="94"/>
        <v/>
      </c>
      <c r="V369" s="78"/>
      <c r="W369" s="78"/>
      <c r="X369" s="78"/>
    </row>
    <row r="370" spans="2:25" s="1" customFormat="1" ht="44.25" customHeight="1">
      <c r="B370" s="259">
        <v>368</v>
      </c>
      <c r="C370" s="370">
        <v>16</v>
      </c>
      <c r="D370" s="370" t="s">
        <v>1843</v>
      </c>
      <c r="E370" s="370" t="s">
        <v>1846</v>
      </c>
      <c r="F370" s="370" t="s">
        <v>1820</v>
      </c>
      <c r="G370" s="294" t="s">
        <v>760</v>
      </c>
      <c r="H370" s="48" t="str">
        <f t="shared" si="102"/>
        <v>城ノ内中学校</v>
      </c>
      <c r="I370" s="332" ph="1"/>
      <c r="J370" s="49" t="s">
        <v>762</v>
      </c>
      <c r="K370" s="170" t="str">
        <f t="shared" si="101"/>
        <v>龍ケ崎市城ノ内5-3</v>
      </c>
      <c r="L370" s="198" t="s">
        <v>1463</v>
      </c>
      <c r="M370" s="49" t="s">
        <v>762</v>
      </c>
      <c r="N370" s="52">
        <v>297622372</v>
      </c>
      <c r="O370" s="52">
        <v>297601618</v>
      </c>
      <c r="P370" s="79"/>
      <c r="Q370" s="535" t="str">
        <f t="shared" si="100"/>
        <v/>
      </c>
      <c r="R370" s="59"/>
      <c r="S370" s="79"/>
      <c r="T370" s="79"/>
      <c r="U370" s="596" t="str">
        <f t="shared" si="94"/>
        <v/>
      </c>
      <c r="V370" s="79"/>
      <c r="W370" s="79"/>
      <c r="X370" s="79"/>
    </row>
    <row r="371" spans="2:25" ht="44.25" customHeight="1">
      <c r="B371" s="259">
        <v>369</v>
      </c>
      <c r="C371" s="260">
        <v>1</v>
      </c>
      <c r="D371" s="260" t="s">
        <v>1843</v>
      </c>
      <c r="E371" s="260" t="s">
        <v>1847</v>
      </c>
      <c r="F371" s="309" t="s">
        <v>1819</v>
      </c>
      <c r="G371" s="291" t="s">
        <v>763</v>
      </c>
      <c r="H371" s="42" t="str">
        <f t="shared" ref="H371:H384" si="103">G371&amp;"小学校"</f>
        <v>取手小学校</v>
      </c>
      <c r="I371" s="321" ph="1"/>
      <c r="J371" s="43" t="s">
        <v>765</v>
      </c>
      <c r="K371" s="162" t="str">
        <f>"取手市"&amp;L371</f>
        <v>取手市東5-3-1</v>
      </c>
      <c r="L371" s="45" t="s">
        <v>764</v>
      </c>
      <c r="M371" s="43" t="s">
        <v>765</v>
      </c>
      <c r="N371" s="46">
        <v>297720059</v>
      </c>
      <c r="O371" s="46">
        <v>297720056</v>
      </c>
      <c r="P371" s="77"/>
      <c r="Q371" s="536" t="str">
        <f t="shared" ref="Q371:Q390" si="104">IF(P371="","","s"&amp;$P371)</f>
        <v/>
      </c>
      <c r="R371" s="54"/>
      <c r="S371" s="54"/>
      <c r="T371" s="54"/>
      <c r="U371" s="595" t="str">
        <f t="shared" si="94"/>
        <v/>
      </c>
      <c r="V371" s="54"/>
      <c r="W371" s="54"/>
      <c r="X371" s="77"/>
    </row>
    <row r="372" spans="2:25" ht="44.25" customHeight="1">
      <c r="B372" s="259">
        <v>370</v>
      </c>
      <c r="C372" s="354">
        <v>2</v>
      </c>
      <c r="D372" s="354" t="s">
        <v>1843</v>
      </c>
      <c r="E372" s="354" t="s">
        <v>1847</v>
      </c>
      <c r="F372" s="364" t="s">
        <v>1819</v>
      </c>
      <c r="G372" s="292" t="s">
        <v>766</v>
      </c>
      <c r="H372" s="47" t="str">
        <f t="shared" si="103"/>
        <v>白山小学校</v>
      </c>
      <c r="I372" s="322" ph="1"/>
      <c r="J372" s="33" t="s">
        <v>768</v>
      </c>
      <c r="K372" s="166" t="str">
        <f t="shared" ref="K372:K390" si="105">"取手市"&amp;L372</f>
        <v>取手市白山2-3-18</v>
      </c>
      <c r="L372" s="35" t="s">
        <v>767</v>
      </c>
      <c r="M372" s="33" t="s">
        <v>768</v>
      </c>
      <c r="N372" s="36">
        <v>297742221</v>
      </c>
      <c r="O372" s="36">
        <v>297742220</v>
      </c>
      <c r="P372" s="78"/>
      <c r="Q372" s="534" t="str">
        <f t="shared" si="104"/>
        <v/>
      </c>
      <c r="R372" s="55"/>
      <c r="S372" s="55"/>
      <c r="T372" s="55"/>
      <c r="U372" s="593" t="str">
        <f t="shared" si="94"/>
        <v/>
      </c>
      <c r="V372" s="55"/>
      <c r="W372" s="55"/>
      <c r="X372" s="78"/>
    </row>
    <row r="373" spans="2:25" ht="44.25" customHeight="1">
      <c r="B373" s="259">
        <v>371</v>
      </c>
      <c r="C373" s="354">
        <v>3</v>
      </c>
      <c r="D373" s="354" t="s">
        <v>1843</v>
      </c>
      <c r="E373" s="354" t="s">
        <v>1847</v>
      </c>
      <c r="F373" s="364" t="s">
        <v>1819</v>
      </c>
      <c r="G373" s="292" t="s">
        <v>1643</v>
      </c>
      <c r="H373" s="47" t="str">
        <f t="shared" si="103"/>
        <v>取手東小学校</v>
      </c>
      <c r="I373" s="322" ph="1"/>
      <c r="J373" s="33" t="s">
        <v>770</v>
      </c>
      <c r="K373" s="166" t="str">
        <f t="shared" si="105"/>
        <v>取手市吉田400</v>
      </c>
      <c r="L373" s="35" t="s">
        <v>769</v>
      </c>
      <c r="M373" s="33" t="s">
        <v>770</v>
      </c>
      <c r="N373" s="36">
        <v>297732351</v>
      </c>
      <c r="O373" s="36" t="s">
        <v>1746</v>
      </c>
      <c r="P373" s="78"/>
      <c r="Q373" s="534" t="str">
        <f t="shared" si="104"/>
        <v/>
      </c>
      <c r="R373" s="55"/>
      <c r="S373" s="55"/>
      <c r="T373" s="55"/>
      <c r="U373" s="593" t="str">
        <f t="shared" si="94"/>
        <v/>
      </c>
      <c r="V373" s="55"/>
      <c r="W373" s="55"/>
      <c r="X373" s="114"/>
    </row>
    <row r="374" spans="2:25" ht="44.25" customHeight="1">
      <c r="B374" s="259">
        <v>372</v>
      </c>
      <c r="C374" s="354">
        <v>4</v>
      </c>
      <c r="D374" s="354" t="s">
        <v>1843</v>
      </c>
      <c r="E374" s="354" t="s">
        <v>1847</v>
      </c>
      <c r="F374" s="364" t="s">
        <v>1819</v>
      </c>
      <c r="G374" s="292" t="s">
        <v>771</v>
      </c>
      <c r="H374" s="47" t="str">
        <f t="shared" si="103"/>
        <v>寺原小学校</v>
      </c>
      <c r="I374" s="322" ph="1"/>
      <c r="J374" s="33" t="s">
        <v>773</v>
      </c>
      <c r="K374" s="166" t="str">
        <f t="shared" si="105"/>
        <v>取手市井野台5-14-1</v>
      </c>
      <c r="L374" s="35" t="s">
        <v>772</v>
      </c>
      <c r="M374" s="33" t="s">
        <v>773</v>
      </c>
      <c r="N374" s="36">
        <v>297720146</v>
      </c>
      <c r="O374" s="36">
        <v>297720147</v>
      </c>
      <c r="P374" s="78"/>
      <c r="Q374" s="534" t="str">
        <f t="shared" si="104"/>
        <v/>
      </c>
      <c r="R374" s="55"/>
      <c r="S374" s="55"/>
      <c r="T374" s="55"/>
      <c r="U374" s="593" t="str">
        <f t="shared" si="94"/>
        <v/>
      </c>
      <c r="V374" s="55"/>
      <c r="W374" s="55"/>
      <c r="X374" s="78"/>
    </row>
    <row r="375" spans="2:25" ht="44.25" customHeight="1">
      <c r="B375" s="259">
        <v>373</v>
      </c>
      <c r="C375" s="354">
        <v>5</v>
      </c>
      <c r="D375" s="354" t="s">
        <v>1843</v>
      </c>
      <c r="E375" s="354" t="s">
        <v>1847</v>
      </c>
      <c r="F375" s="364" t="s">
        <v>1819</v>
      </c>
      <c r="G375" s="292" t="s">
        <v>774</v>
      </c>
      <c r="H375" s="47" t="str">
        <f t="shared" si="103"/>
        <v>永山小学校</v>
      </c>
      <c r="I375" s="322" ph="1"/>
      <c r="J375" s="33" t="s">
        <v>776</v>
      </c>
      <c r="K375" s="166" t="str">
        <f t="shared" si="105"/>
        <v>取手市下高井2340</v>
      </c>
      <c r="L375" s="35" t="s">
        <v>775</v>
      </c>
      <c r="M375" s="33" t="s">
        <v>776</v>
      </c>
      <c r="N375" s="36">
        <v>297788221</v>
      </c>
      <c r="O375" s="36">
        <v>297788208</v>
      </c>
      <c r="P375" s="78"/>
      <c r="Q375" s="534" t="str">
        <f t="shared" si="104"/>
        <v/>
      </c>
      <c r="R375" s="55"/>
      <c r="S375" s="55"/>
      <c r="T375" s="55"/>
      <c r="U375" s="593" t="str">
        <f t="shared" si="94"/>
        <v/>
      </c>
      <c r="V375" s="55"/>
      <c r="W375" s="55"/>
      <c r="X375" s="78"/>
    </row>
    <row r="376" spans="2:25" ht="44.25" customHeight="1">
      <c r="B376" s="259">
        <v>374</v>
      </c>
      <c r="C376" s="354">
        <v>6</v>
      </c>
      <c r="D376" s="354" t="s">
        <v>1843</v>
      </c>
      <c r="E376" s="354" t="s">
        <v>1847</v>
      </c>
      <c r="F376" s="364" t="s">
        <v>1819</v>
      </c>
      <c r="G376" s="292" t="s">
        <v>1644</v>
      </c>
      <c r="H376" s="47" t="str">
        <f t="shared" si="103"/>
        <v>取手西小学校</v>
      </c>
      <c r="I376" s="322" ph="1"/>
      <c r="J376" s="33" t="s">
        <v>780</v>
      </c>
      <c r="K376" s="166" t="str">
        <f t="shared" si="105"/>
        <v>取手市稲70</v>
      </c>
      <c r="L376" s="35" t="s">
        <v>1710</v>
      </c>
      <c r="M376" s="33" t="s">
        <v>780</v>
      </c>
      <c r="N376" s="36">
        <v>297743138</v>
      </c>
      <c r="O376" s="36">
        <v>297743144</v>
      </c>
      <c r="P376" s="78"/>
      <c r="Q376" s="534" t="str">
        <f t="shared" si="104"/>
        <v/>
      </c>
      <c r="R376" s="55"/>
      <c r="S376" s="55"/>
      <c r="T376" s="55"/>
      <c r="U376" s="593" t="str">
        <f t="shared" si="94"/>
        <v/>
      </c>
      <c r="V376" s="55"/>
      <c r="W376" s="55"/>
      <c r="X376" s="78"/>
    </row>
    <row r="377" spans="2:25" ht="44.25" customHeight="1">
      <c r="B377" s="259">
        <v>375</v>
      </c>
      <c r="C377" s="354">
        <v>7</v>
      </c>
      <c r="D377" s="354" t="s">
        <v>1843</v>
      </c>
      <c r="E377" s="354" t="s">
        <v>1847</v>
      </c>
      <c r="F377" s="364" t="s">
        <v>1819</v>
      </c>
      <c r="G377" s="292" t="s">
        <v>777</v>
      </c>
      <c r="H377" s="47" t="str">
        <f t="shared" si="103"/>
        <v>戸頭小学校</v>
      </c>
      <c r="I377" s="322" ph="1"/>
      <c r="J377" s="33" t="s">
        <v>779</v>
      </c>
      <c r="K377" s="166" t="str">
        <f t="shared" si="105"/>
        <v>取手市戸頭3-21-1</v>
      </c>
      <c r="L377" s="35" t="s">
        <v>778</v>
      </c>
      <c r="M377" s="33" t="s">
        <v>779</v>
      </c>
      <c r="N377" s="36">
        <v>297781107</v>
      </c>
      <c r="O377" s="36" t="s">
        <v>1747</v>
      </c>
      <c r="P377" s="78"/>
      <c r="Q377" s="534" t="str">
        <f t="shared" si="104"/>
        <v/>
      </c>
      <c r="R377" s="55"/>
      <c r="S377" s="55"/>
      <c r="T377" s="55"/>
      <c r="U377" s="593" t="str">
        <f t="shared" si="94"/>
        <v/>
      </c>
      <c r="V377" s="55"/>
      <c r="W377" s="55"/>
      <c r="X377" s="78"/>
    </row>
    <row r="378" spans="2:25" ht="44.25" customHeight="1">
      <c r="B378" s="259">
        <v>376</v>
      </c>
      <c r="C378" s="354">
        <v>8</v>
      </c>
      <c r="D378" s="354" t="s">
        <v>1843</v>
      </c>
      <c r="E378" s="354" t="s">
        <v>1847</v>
      </c>
      <c r="F378" s="364" t="s">
        <v>1819</v>
      </c>
      <c r="G378" s="292" t="s">
        <v>781</v>
      </c>
      <c r="H378" s="47" t="str">
        <f t="shared" si="103"/>
        <v>高井小学校</v>
      </c>
      <c r="I378" s="322" ph="1"/>
      <c r="J378" s="33" t="s">
        <v>782</v>
      </c>
      <c r="K378" s="166" t="str">
        <f t="shared" si="105"/>
        <v>取手市ゆめみ野3-22-1</v>
      </c>
      <c r="L378" s="35" t="s">
        <v>1645</v>
      </c>
      <c r="M378" s="33" t="s">
        <v>782</v>
      </c>
      <c r="N378" s="36">
        <v>297787791</v>
      </c>
      <c r="O378" s="36">
        <v>297787792</v>
      </c>
      <c r="P378" s="78"/>
      <c r="Q378" s="534" t="str">
        <f t="shared" si="104"/>
        <v/>
      </c>
      <c r="R378" s="55"/>
      <c r="S378" s="55"/>
      <c r="T378" s="55"/>
      <c r="U378" s="593" t="str">
        <f t="shared" si="94"/>
        <v/>
      </c>
      <c r="V378" s="55"/>
      <c r="W378" s="55"/>
      <c r="X378" s="114"/>
    </row>
    <row r="379" spans="2:25" ht="44.25" customHeight="1">
      <c r="B379" s="259">
        <v>377</v>
      </c>
      <c r="C379" s="354">
        <v>9</v>
      </c>
      <c r="D379" s="354" t="s">
        <v>1843</v>
      </c>
      <c r="E379" s="354" t="s">
        <v>1847</v>
      </c>
      <c r="F379" s="364" t="s">
        <v>1819</v>
      </c>
      <c r="G379" s="292" t="s">
        <v>783</v>
      </c>
      <c r="H379" s="47" t="str">
        <f t="shared" si="103"/>
        <v>山王小学校</v>
      </c>
      <c r="I379" s="322" ph="1"/>
      <c r="J379" s="33" t="s">
        <v>785</v>
      </c>
      <c r="K379" s="166" t="str">
        <f t="shared" si="105"/>
        <v>取手市山王380</v>
      </c>
      <c r="L379" s="35" t="s">
        <v>784</v>
      </c>
      <c r="M379" s="33" t="s">
        <v>785</v>
      </c>
      <c r="N379" s="36">
        <v>297858205</v>
      </c>
      <c r="O379" s="36">
        <v>297857277</v>
      </c>
      <c r="P379" s="78"/>
      <c r="Q379" s="534" t="str">
        <f t="shared" si="104"/>
        <v/>
      </c>
      <c r="R379" s="55"/>
      <c r="S379" s="55"/>
      <c r="T379" s="55"/>
      <c r="U379" s="593" t="str">
        <f t="shared" si="94"/>
        <v/>
      </c>
      <c r="V379" s="55"/>
      <c r="W379" s="55"/>
      <c r="X379" s="78"/>
    </row>
    <row r="380" spans="2:25" ht="44.25" customHeight="1">
      <c r="B380" s="259">
        <v>378</v>
      </c>
      <c r="C380" s="354">
        <v>10</v>
      </c>
      <c r="D380" s="354" t="s">
        <v>1843</v>
      </c>
      <c r="E380" s="354" t="s">
        <v>1847</v>
      </c>
      <c r="F380" s="364" t="s">
        <v>1819</v>
      </c>
      <c r="G380" s="292" t="s">
        <v>786</v>
      </c>
      <c r="H380" s="47" t="str">
        <f t="shared" si="103"/>
        <v>六郷小学校</v>
      </c>
      <c r="I380" s="322" ph="1"/>
      <c r="J380" s="33" t="s">
        <v>788</v>
      </c>
      <c r="K380" s="166" t="str">
        <f t="shared" si="105"/>
        <v>取手市清水373-1</v>
      </c>
      <c r="L380" s="35" t="s">
        <v>787</v>
      </c>
      <c r="M380" s="33" t="s">
        <v>788</v>
      </c>
      <c r="N380" s="36">
        <v>297822041</v>
      </c>
      <c r="O380" s="36">
        <v>297822104</v>
      </c>
      <c r="P380" s="78"/>
      <c r="Q380" s="534" t="str">
        <f t="shared" si="104"/>
        <v/>
      </c>
      <c r="R380" s="55"/>
      <c r="S380" s="55"/>
      <c r="T380" s="55"/>
      <c r="U380" s="593" t="str">
        <f t="shared" si="94"/>
        <v/>
      </c>
      <c r="V380" s="55"/>
      <c r="W380" s="55"/>
      <c r="X380" s="78"/>
    </row>
    <row r="381" spans="2:25" ht="44.25" customHeight="1">
      <c r="B381" s="259">
        <v>379</v>
      </c>
      <c r="C381" s="354">
        <v>11</v>
      </c>
      <c r="D381" s="354" t="s">
        <v>1843</v>
      </c>
      <c r="E381" s="354" t="s">
        <v>1847</v>
      </c>
      <c r="F381" s="364" t="s">
        <v>1819</v>
      </c>
      <c r="G381" s="292" t="s">
        <v>179</v>
      </c>
      <c r="H381" s="47" t="str">
        <f t="shared" si="103"/>
        <v>藤代小学校</v>
      </c>
      <c r="I381" s="322" ph="1"/>
      <c r="J381" s="33" t="s">
        <v>181</v>
      </c>
      <c r="K381" s="166" t="str">
        <f t="shared" si="105"/>
        <v>取手市藤代53</v>
      </c>
      <c r="L381" s="35" t="s">
        <v>180</v>
      </c>
      <c r="M381" s="33" t="s">
        <v>181</v>
      </c>
      <c r="N381" s="36">
        <v>297833821</v>
      </c>
      <c r="O381" s="36">
        <v>297836786</v>
      </c>
      <c r="P381" s="78"/>
      <c r="Q381" s="534" t="str">
        <f t="shared" si="104"/>
        <v/>
      </c>
      <c r="R381" s="55"/>
      <c r="S381" s="55"/>
      <c r="T381" s="55"/>
      <c r="U381" s="593" t="str">
        <f t="shared" si="94"/>
        <v/>
      </c>
      <c r="V381" s="55"/>
      <c r="W381" s="55"/>
      <c r="X381" s="78"/>
    </row>
    <row r="382" spans="2:25" ht="44.25" customHeight="1">
      <c r="B382" s="259">
        <v>380</v>
      </c>
      <c r="C382" s="354">
        <v>12</v>
      </c>
      <c r="D382" s="354" t="s">
        <v>1843</v>
      </c>
      <c r="E382" s="354" t="s">
        <v>1847</v>
      </c>
      <c r="F382" s="364" t="s">
        <v>1819</v>
      </c>
      <c r="G382" s="292" t="s">
        <v>789</v>
      </c>
      <c r="H382" s="47" t="str">
        <f t="shared" si="103"/>
        <v>宮和田小学校</v>
      </c>
      <c r="I382" s="322" ph="1"/>
      <c r="J382" s="33" t="s">
        <v>791</v>
      </c>
      <c r="K382" s="166" t="str">
        <f t="shared" si="105"/>
        <v>取手市藤代南3-11-1</v>
      </c>
      <c r="L382" s="35" t="s">
        <v>790</v>
      </c>
      <c r="M382" s="33" t="s">
        <v>791</v>
      </c>
      <c r="N382" s="36">
        <v>297831138</v>
      </c>
      <c r="O382" s="36">
        <v>297831139</v>
      </c>
      <c r="P382" s="78"/>
      <c r="Q382" s="534" t="str">
        <f t="shared" si="104"/>
        <v/>
      </c>
      <c r="R382" s="55"/>
      <c r="S382" s="55"/>
      <c r="T382" s="55"/>
      <c r="U382" s="593" t="str">
        <f t="shared" si="94"/>
        <v/>
      </c>
      <c r="V382" s="55"/>
      <c r="W382" s="55"/>
      <c r="X382" s="78"/>
    </row>
    <row r="383" spans="2:25" ht="44.25" customHeight="1">
      <c r="B383" s="259">
        <v>381</v>
      </c>
      <c r="C383" s="354">
        <v>13</v>
      </c>
      <c r="D383" s="354" t="s">
        <v>1843</v>
      </c>
      <c r="E383" s="354" t="s">
        <v>1847</v>
      </c>
      <c r="F383" s="364" t="s">
        <v>1819</v>
      </c>
      <c r="G383" s="292" t="s">
        <v>792</v>
      </c>
      <c r="H383" s="47" t="str">
        <f t="shared" si="103"/>
        <v>久賀小学校</v>
      </c>
      <c r="I383" s="427" ph="1"/>
      <c r="J383" s="33" t="s">
        <v>794</v>
      </c>
      <c r="K383" s="166" t="str">
        <f t="shared" si="105"/>
        <v>取手市萱場60</v>
      </c>
      <c r="L383" s="35" t="s">
        <v>793</v>
      </c>
      <c r="M383" s="33" t="s">
        <v>794</v>
      </c>
      <c r="N383" s="36">
        <v>297823358</v>
      </c>
      <c r="O383" s="36">
        <v>297823678</v>
      </c>
      <c r="P383" s="78"/>
      <c r="Q383" s="534" t="str">
        <f t="shared" si="104"/>
        <v/>
      </c>
      <c r="R383" s="55"/>
      <c r="S383" s="55"/>
      <c r="T383" s="55"/>
      <c r="U383" s="593" t="str">
        <f t="shared" si="94"/>
        <v/>
      </c>
      <c r="V383" s="55"/>
      <c r="W383" s="55"/>
      <c r="X383" s="114"/>
      <c r="Y383" s="27"/>
    </row>
    <row r="384" spans="2:25" ht="44.25" customHeight="1">
      <c r="B384" s="259">
        <v>382</v>
      </c>
      <c r="C384" s="280">
        <v>14</v>
      </c>
      <c r="D384" s="280" t="s">
        <v>1843</v>
      </c>
      <c r="E384" s="352" t="s">
        <v>1847</v>
      </c>
      <c r="F384" s="353" t="s">
        <v>1819</v>
      </c>
      <c r="G384" s="293" t="s">
        <v>795</v>
      </c>
      <c r="H384" s="265" t="str">
        <f t="shared" si="103"/>
        <v>桜が丘小学校</v>
      </c>
      <c r="I384" s="318" ph="1"/>
      <c r="J384" s="185" t="s">
        <v>797</v>
      </c>
      <c r="K384" s="176" t="str">
        <f t="shared" si="105"/>
        <v>取手市桜が丘2-17-1</v>
      </c>
      <c r="L384" s="217" t="s">
        <v>796</v>
      </c>
      <c r="M384" s="185" t="s">
        <v>797</v>
      </c>
      <c r="N384" s="204">
        <v>297827791</v>
      </c>
      <c r="O384" s="204">
        <v>297827792</v>
      </c>
      <c r="P384" s="81"/>
      <c r="Q384" s="542" t="str">
        <f t="shared" si="104"/>
        <v/>
      </c>
      <c r="R384" s="57"/>
      <c r="S384" s="57"/>
      <c r="T384" s="57"/>
      <c r="U384" s="596" t="str">
        <f t="shared" si="94"/>
        <v/>
      </c>
      <c r="V384" s="57"/>
      <c r="W384" s="57"/>
      <c r="X384" s="81"/>
    </row>
    <row r="385" spans="2:24" ht="44.25" customHeight="1">
      <c r="B385" s="259">
        <v>383</v>
      </c>
      <c r="C385" s="260">
        <v>15</v>
      </c>
      <c r="D385" s="260" t="s">
        <v>1843</v>
      </c>
      <c r="E385" s="260" t="s">
        <v>1847</v>
      </c>
      <c r="F385" s="309" t="s">
        <v>1820</v>
      </c>
      <c r="G385" s="295" t="s">
        <v>1464</v>
      </c>
      <c r="H385" s="269" t="str">
        <f>G385&amp;"中学校"</f>
        <v>取手第一中学校</v>
      </c>
      <c r="I385" s="326" ph="1"/>
      <c r="J385" s="199" t="s">
        <v>770</v>
      </c>
      <c r="K385" s="200" t="str">
        <f t="shared" si="105"/>
        <v>取手市吉田470</v>
      </c>
      <c r="L385" s="201" t="s">
        <v>1465</v>
      </c>
      <c r="M385" s="199" t="s">
        <v>770</v>
      </c>
      <c r="N385" s="358">
        <v>297742215</v>
      </c>
      <c r="O385" s="358">
        <v>297742216</v>
      </c>
      <c r="P385" s="111"/>
      <c r="Q385" s="541" t="str">
        <f t="shared" si="104"/>
        <v/>
      </c>
      <c r="R385" s="60"/>
      <c r="S385" s="60"/>
      <c r="T385" s="60"/>
      <c r="U385" s="595" t="str">
        <f t="shared" si="94"/>
        <v/>
      </c>
      <c r="V385" s="60"/>
      <c r="W385" s="60"/>
      <c r="X385" s="111"/>
    </row>
    <row r="386" spans="2:24" ht="44.25" customHeight="1">
      <c r="B386" s="259">
        <v>384</v>
      </c>
      <c r="C386" s="354">
        <v>16</v>
      </c>
      <c r="D386" s="354" t="s">
        <v>1843</v>
      </c>
      <c r="E386" s="354" t="s">
        <v>1847</v>
      </c>
      <c r="F386" s="364" t="s">
        <v>1820</v>
      </c>
      <c r="G386" s="292" t="s">
        <v>1466</v>
      </c>
      <c r="H386" s="47" t="str">
        <f t="shared" ref="H386:H390" si="106">G386&amp;"中学校"</f>
        <v>取手第二中学校</v>
      </c>
      <c r="I386" s="322" ph="1"/>
      <c r="J386" s="33" t="s">
        <v>1468</v>
      </c>
      <c r="K386" s="166" t="str">
        <f t="shared" si="105"/>
        <v>取手市寺田5147</v>
      </c>
      <c r="L386" s="182" t="s">
        <v>1467</v>
      </c>
      <c r="M386" s="33" t="s">
        <v>1468</v>
      </c>
      <c r="N386" s="36">
        <v>297720102</v>
      </c>
      <c r="O386" s="36">
        <v>297720105</v>
      </c>
      <c r="P386" s="78"/>
      <c r="Q386" s="534" t="str">
        <f t="shared" si="104"/>
        <v/>
      </c>
      <c r="R386" s="55"/>
      <c r="S386" s="55"/>
      <c r="T386" s="55"/>
      <c r="U386" s="593" t="str">
        <f t="shared" si="94"/>
        <v/>
      </c>
      <c r="V386" s="55"/>
      <c r="W386" s="55"/>
      <c r="X386" s="78"/>
    </row>
    <row r="387" spans="2:24" ht="44.25" customHeight="1">
      <c r="B387" s="259">
        <v>385</v>
      </c>
      <c r="C387" s="354">
        <v>17</v>
      </c>
      <c r="D387" s="354" t="s">
        <v>1843</v>
      </c>
      <c r="E387" s="354" t="s">
        <v>1847</v>
      </c>
      <c r="F387" s="364" t="s">
        <v>1820</v>
      </c>
      <c r="G387" s="292" t="s">
        <v>774</v>
      </c>
      <c r="H387" s="47" t="str">
        <f t="shared" si="106"/>
        <v>永山中学校</v>
      </c>
      <c r="I387" s="322" ph="1"/>
      <c r="J387" s="33" t="s">
        <v>776</v>
      </c>
      <c r="K387" s="166" t="str">
        <f t="shared" si="105"/>
        <v>取手市下高井2311</v>
      </c>
      <c r="L387" s="182" t="s">
        <v>1469</v>
      </c>
      <c r="M387" s="33" t="s">
        <v>776</v>
      </c>
      <c r="N387" s="36">
        <v>297788004</v>
      </c>
      <c r="O387" s="36">
        <v>297788003</v>
      </c>
      <c r="P387" s="78"/>
      <c r="Q387" s="534" t="str">
        <f t="shared" si="104"/>
        <v/>
      </c>
      <c r="R387" s="55"/>
      <c r="S387" s="55"/>
      <c r="T387" s="55"/>
      <c r="U387" s="593" t="str">
        <f t="shared" si="94"/>
        <v/>
      </c>
      <c r="V387" s="55"/>
      <c r="W387" s="55"/>
      <c r="X387" s="78"/>
    </row>
    <row r="388" spans="2:24" ht="44.25" customHeight="1">
      <c r="B388" s="259">
        <v>386</v>
      </c>
      <c r="C388" s="354">
        <v>18</v>
      </c>
      <c r="D388" s="354" t="s">
        <v>1843</v>
      </c>
      <c r="E388" s="354" t="s">
        <v>1847</v>
      </c>
      <c r="F388" s="364" t="s">
        <v>1820</v>
      </c>
      <c r="G388" s="292" t="s">
        <v>777</v>
      </c>
      <c r="H388" s="47" t="str">
        <f t="shared" si="106"/>
        <v>戸頭中学校</v>
      </c>
      <c r="I388" s="322" ph="1"/>
      <c r="J388" s="33" t="s">
        <v>779</v>
      </c>
      <c r="K388" s="166" t="str">
        <f t="shared" si="105"/>
        <v>取手市戸頭7-1-1</v>
      </c>
      <c r="L388" s="182" t="s">
        <v>1470</v>
      </c>
      <c r="M388" s="33" t="s">
        <v>779</v>
      </c>
      <c r="N388" s="36">
        <v>297780380</v>
      </c>
      <c r="O388" s="36">
        <v>297780376</v>
      </c>
      <c r="P388" s="78"/>
      <c r="Q388" s="534" t="str">
        <f t="shared" si="104"/>
        <v/>
      </c>
      <c r="R388" s="55"/>
      <c r="S388" s="55"/>
      <c r="T388" s="55"/>
      <c r="U388" s="593" t="str">
        <f t="shared" ref="U388:U451" si="107">IF(P388="","",(DATEDIF($Q388,$X$1,"y")&amp;"."&amp;DATEDIF($Q388,$X$1,"yM")))</f>
        <v/>
      </c>
      <c r="V388" s="55"/>
      <c r="W388" s="55"/>
      <c r="X388" s="78"/>
    </row>
    <row r="389" spans="2:24" ht="44.25" customHeight="1">
      <c r="B389" s="259">
        <v>387</v>
      </c>
      <c r="C389" s="354">
        <v>19</v>
      </c>
      <c r="D389" s="354" t="s">
        <v>1843</v>
      </c>
      <c r="E389" s="354" t="s">
        <v>1847</v>
      </c>
      <c r="F389" s="364" t="s">
        <v>1820</v>
      </c>
      <c r="G389" s="292" t="s">
        <v>179</v>
      </c>
      <c r="H389" s="47" t="str">
        <f t="shared" si="106"/>
        <v>藤代中学校</v>
      </c>
      <c r="I389" s="322" ph="1"/>
      <c r="J389" s="33" t="s">
        <v>1472</v>
      </c>
      <c r="K389" s="166" t="str">
        <f t="shared" si="105"/>
        <v>取手市椚木1343</v>
      </c>
      <c r="L389" s="182" t="s">
        <v>1471</v>
      </c>
      <c r="M389" s="33" t="s">
        <v>1472</v>
      </c>
      <c r="N389" s="36">
        <v>297830260</v>
      </c>
      <c r="O389" s="36">
        <v>297830261</v>
      </c>
      <c r="P389" s="78"/>
      <c r="Q389" s="534" t="str">
        <f t="shared" si="104"/>
        <v/>
      </c>
      <c r="R389" s="55"/>
      <c r="S389" s="55"/>
      <c r="T389" s="55"/>
      <c r="U389" s="593" t="str">
        <f t="shared" si="107"/>
        <v/>
      </c>
      <c r="V389" s="55"/>
      <c r="W389" s="55"/>
      <c r="X389" s="78"/>
    </row>
    <row r="390" spans="2:24" ht="44.25" customHeight="1">
      <c r="B390" s="259">
        <v>388</v>
      </c>
      <c r="C390" s="370">
        <v>20</v>
      </c>
      <c r="D390" s="370" t="s">
        <v>1843</v>
      </c>
      <c r="E390" s="370" t="s">
        <v>1847</v>
      </c>
      <c r="F390" s="370" t="s">
        <v>1820</v>
      </c>
      <c r="G390" s="294" t="s">
        <v>1473</v>
      </c>
      <c r="H390" s="48" t="str">
        <f t="shared" si="106"/>
        <v>藤代南中学校</v>
      </c>
      <c r="I390" s="332" ph="1"/>
      <c r="J390" s="49" t="s">
        <v>1475</v>
      </c>
      <c r="K390" s="170" t="str">
        <f t="shared" si="105"/>
        <v>取手市中田880</v>
      </c>
      <c r="L390" s="198" t="s">
        <v>1474</v>
      </c>
      <c r="M390" s="49" t="s">
        <v>1475</v>
      </c>
      <c r="N390" s="52">
        <v>297833215</v>
      </c>
      <c r="O390" s="52">
        <v>297833216</v>
      </c>
      <c r="P390" s="79"/>
      <c r="Q390" s="535" t="str">
        <f t="shared" si="104"/>
        <v/>
      </c>
      <c r="R390" s="59"/>
      <c r="S390" s="59"/>
      <c r="T390" s="59"/>
      <c r="U390" s="596" t="str">
        <f t="shared" si="107"/>
        <v/>
      </c>
      <c r="V390" s="59"/>
      <c r="W390" s="59"/>
      <c r="X390" s="79"/>
    </row>
    <row r="391" spans="2:24" s="1" customFormat="1" ht="44.25" customHeight="1">
      <c r="B391" s="259">
        <v>389</v>
      </c>
      <c r="C391" s="260">
        <v>1</v>
      </c>
      <c r="D391" s="260" t="s">
        <v>1843</v>
      </c>
      <c r="E391" s="260" t="s">
        <v>1848</v>
      </c>
      <c r="F391" s="309" t="s">
        <v>1819</v>
      </c>
      <c r="G391" s="291" t="s">
        <v>798</v>
      </c>
      <c r="H391" s="42" t="str">
        <f t="shared" ref="H391:H397" si="108">G391&amp;"小学校"</f>
        <v>牛久小学校</v>
      </c>
      <c r="I391" s="321" ph="1"/>
      <c r="J391" s="43" t="s">
        <v>185</v>
      </c>
      <c r="K391" s="162" t="str">
        <f>"牛久市"&amp;L391</f>
        <v>牛久市牛久町2619</v>
      </c>
      <c r="L391" s="45" t="s">
        <v>799</v>
      </c>
      <c r="M391" s="43" t="s">
        <v>185</v>
      </c>
      <c r="N391" s="181">
        <v>298720004</v>
      </c>
      <c r="O391" s="181">
        <v>298715526</v>
      </c>
      <c r="P391" s="77"/>
      <c r="Q391" s="536" t="str">
        <f t="shared" ref="Q391:Q403" si="109">IF(P391="","","s"&amp;$P391)</f>
        <v/>
      </c>
      <c r="R391" s="54"/>
      <c r="S391" s="54"/>
      <c r="T391" s="54"/>
      <c r="U391" s="595" t="str">
        <f t="shared" si="107"/>
        <v/>
      </c>
      <c r="V391" s="54"/>
      <c r="W391" s="54"/>
      <c r="X391" s="77"/>
    </row>
    <row r="392" spans="2:24" s="1" customFormat="1" ht="44.25" customHeight="1">
      <c r="B392" s="259">
        <v>390</v>
      </c>
      <c r="C392" s="354">
        <v>2</v>
      </c>
      <c r="D392" s="354" t="s">
        <v>1843</v>
      </c>
      <c r="E392" s="354" t="s">
        <v>1848</v>
      </c>
      <c r="F392" s="364" t="s">
        <v>1819</v>
      </c>
      <c r="G392" s="292" t="s">
        <v>230</v>
      </c>
      <c r="H392" s="47" t="str">
        <f t="shared" si="108"/>
        <v>岡田小学校</v>
      </c>
      <c r="I392" s="322" ph="1"/>
      <c r="J392" s="33" t="s">
        <v>801</v>
      </c>
      <c r="K392" s="166" t="str">
        <f t="shared" ref="K392:K403" si="110">"牛久市"&amp;L392</f>
        <v>牛久市岡見町2050-2</v>
      </c>
      <c r="L392" s="35" t="s">
        <v>800</v>
      </c>
      <c r="M392" s="33" t="s">
        <v>801</v>
      </c>
      <c r="N392" s="184">
        <v>298720304</v>
      </c>
      <c r="O392" s="184">
        <v>298715527</v>
      </c>
      <c r="P392" s="78"/>
      <c r="Q392" s="534" t="str">
        <f t="shared" si="109"/>
        <v/>
      </c>
      <c r="R392" s="55"/>
      <c r="S392" s="55"/>
      <c r="T392" s="55"/>
      <c r="U392" s="593" t="str">
        <f t="shared" si="107"/>
        <v/>
      </c>
      <c r="V392" s="55"/>
      <c r="W392" s="55"/>
      <c r="X392" s="78"/>
    </row>
    <row r="393" spans="2:24" s="1" customFormat="1" ht="44.25" customHeight="1">
      <c r="B393" s="259">
        <v>391</v>
      </c>
      <c r="C393" s="354">
        <v>3</v>
      </c>
      <c r="D393" s="354" t="s">
        <v>1843</v>
      </c>
      <c r="E393" s="354" t="s">
        <v>1848</v>
      </c>
      <c r="F393" s="364" t="s">
        <v>1819</v>
      </c>
      <c r="G393" s="292" t="s">
        <v>802</v>
      </c>
      <c r="H393" s="47" t="str">
        <f t="shared" si="108"/>
        <v>牛久第二小学校</v>
      </c>
      <c r="I393" s="322" ph="1"/>
      <c r="J393" s="33" t="s">
        <v>804</v>
      </c>
      <c r="K393" s="166" t="str">
        <f t="shared" si="110"/>
        <v>牛久市田宮町530</v>
      </c>
      <c r="L393" s="35" t="s">
        <v>803</v>
      </c>
      <c r="M393" s="33" t="s">
        <v>804</v>
      </c>
      <c r="N393" s="184">
        <v>298731438</v>
      </c>
      <c r="O393" s="184">
        <v>298715528</v>
      </c>
      <c r="P393" s="78"/>
      <c r="Q393" s="534" t="str">
        <f t="shared" si="109"/>
        <v/>
      </c>
      <c r="R393" s="55"/>
      <c r="S393" s="55"/>
      <c r="T393" s="55"/>
      <c r="U393" s="593" t="str">
        <f t="shared" si="107"/>
        <v/>
      </c>
      <c r="V393" s="55"/>
      <c r="W393" s="55"/>
      <c r="X393" s="78"/>
    </row>
    <row r="394" spans="2:24" s="1" customFormat="1" ht="44.25" customHeight="1">
      <c r="B394" s="259">
        <v>392</v>
      </c>
      <c r="C394" s="354">
        <v>4</v>
      </c>
      <c r="D394" s="354" t="s">
        <v>1843</v>
      </c>
      <c r="E394" s="354" t="s">
        <v>1848</v>
      </c>
      <c r="F394" s="364" t="s">
        <v>1819</v>
      </c>
      <c r="G394" s="292" t="s">
        <v>334</v>
      </c>
      <c r="H394" s="47" t="str">
        <f t="shared" si="108"/>
        <v>中根小学校</v>
      </c>
      <c r="I394" s="322" ph="1"/>
      <c r="J394" s="33" t="s">
        <v>183</v>
      </c>
      <c r="K394" s="166" t="str">
        <f t="shared" si="110"/>
        <v>牛久市中根町235</v>
      </c>
      <c r="L394" s="35" t="s">
        <v>182</v>
      </c>
      <c r="M394" s="33" t="s">
        <v>183</v>
      </c>
      <c r="N394" s="184">
        <v>298734749</v>
      </c>
      <c r="O394" s="184">
        <v>298715529</v>
      </c>
      <c r="P394" s="78"/>
      <c r="Q394" s="534" t="str">
        <f t="shared" si="109"/>
        <v/>
      </c>
      <c r="R394" s="55"/>
      <c r="S394" s="55"/>
      <c r="T394" s="55"/>
      <c r="U394" s="593" t="str">
        <f t="shared" si="107"/>
        <v/>
      </c>
      <c r="V394" s="55"/>
      <c r="W394" s="55"/>
      <c r="X394" s="114"/>
    </row>
    <row r="395" spans="2:24" s="1" customFormat="1" ht="44.25" customHeight="1">
      <c r="B395" s="259">
        <v>393</v>
      </c>
      <c r="C395" s="354">
        <v>5</v>
      </c>
      <c r="D395" s="354" t="s">
        <v>1843</v>
      </c>
      <c r="E395" s="354" t="s">
        <v>1848</v>
      </c>
      <c r="F395" s="364" t="s">
        <v>1819</v>
      </c>
      <c r="G395" s="292" t="s">
        <v>805</v>
      </c>
      <c r="H395" s="47" t="str">
        <f t="shared" si="108"/>
        <v>向台小学校</v>
      </c>
      <c r="I395" s="322" ph="1"/>
      <c r="J395" s="33" t="s">
        <v>185</v>
      </c>
      <c r="K395" s="166" t="str">
        <f t="shared" si="110"/>
        <v>牛久市牛久町1606</v>
      </c>
      <c r="L395" s="35" t="s">
        <v>806</v>
      </c>
      <c r="M395" s="33" t="s">
        <v>185</v>
      </c>
      <c r="N395" s="184">
        <v>298737471</v>
      </c>
      <c r="O395" s="184">
        <v>298715530</v>
      </c>
      <c r="P395" s="78"/>
      <c r="Q395" s="534" t="str">
        <f t="shared" si="109"/>
        <v/>
      </c>
      <c r="R395" s="55"/>
      <c r="S395" s="55"/>
      <c r="T395" s="55"/>
      <c r="U395" s="593" t="str">
        <f t="shared" si="107"/>
        <v/>
      </c>
      <c r="V395" s="55"/>
      <c r="W395" s="55"/>
      <c r="X395" s="78"/>
    </row>
    <row r="396" spans="2:24" s="1" customFormat="1" ht="44.25" customHeight="1">
      <c r="B396" s="259">
        <v>394</v>
      </c>
      <c r="C396" s="354">
        <v>6</v>
      </c>
      <c r="D396" s="354" t="s">
        <v>1843</v>
      </c>
      <c r="E396" s="354" t="s">
        <v>1848</v>
      </c>
      <c r="F396" s="364" t="s">
        <v>1819</v>
      </c>
      <c r="G396" s="292" t="s">
        <v>807</v>
      </c>
      <c r="H396" s="47" t="str">
        <f t="shared" si="108"/>
        <v>神谷小学校</v>
      </c>
      <c r="I396" s="322" ph="1"/>
      <c r="J396" s="33" t="s">
        <v>809</v>
      </c>
      <c r="K396" s="166" t="str">
        <f t="shared" si="110"/>
        <v>牛久市神谷4-14</v>
      </c>
      <c r="L396" s="35" t="s">
        <v>808</v>
      </c>
      <c r="M396" s="33" t="s">
        <v>809</v>
      </c>
      <c r="N396" s="184">
        <v>298736152</v>
      </c>
      <c r="O396" s="184">
        <v>298715531</v>
      </c>
      <c r="P396" s="78"/>
      <c r="Q396" s="534" t="str">
        <f t="shared" si="109"/>
        <v/>
      </c>
      <c r="R396" s="55"/>
      <c r="S396" s="55"/>
      <c r="T396" s="55"/>
      <c r="U396" s="593" t="str">
        <f t="shared" si="107"/>
        <v/>
      </c>
      <c r="V396" s="55"/>
      <c r="W396" s="55"/>
      <c r="X396" s="78"/>
    </row>
    <row r="397" spans="2:24" s="1" customFormat="1" ht="44.25" customHeight="1">
      <c r="B397" s="259">
        <v>395</v>
      </c>
      <c r="C397" s="280">
        <v>7</v>
      </c>
      <c r="D397" s="280" t="s">
        <v>1843</v>
      </c>
      <c r="E397" s="352" t="s">
        <v>1848</v>
      </c>
      <c r="F397" s="353" t="s">
        <v>1819</v>
      </c>
      <c r="G397" s="293" t="s">
        <v>810</v>
      </c>
      <c r="H397" s="265" t="str">
        <f t="shared" si="108"/>
        <v>ひたち野うしく小学校</v>
      </c>
      <c r="I397" s="318" ph="1"/>
      <c r="J397" s="185" t="s">
        <v>812</v>
      </c>
      <c r="K397" s="176" t="str">
        <f t="shared" si="110"/>
        <v>牛久市ひたち野西2-11</v>
      </c>
      <c r="L397" s="217" t="s">
        <v>811</v>
      </c>
      <c r="M397" s="185" t="s">
        <v>812</v>
      </c>
      <c r="N397" s="188">
        <v>298731710</v>
      </c>
      <c r="O397" s="188">
        <v>298731735</v>
      </c>
      <c r="P397" s="81"/>
      <c r="Q397" s="542" t="str">
        <f t="shared" si="109"/>
        <v/>
      </c>
      <c r="R397" s="57"/>
      <c r="S397" s="57"/>
      <c r="T397" s="57"/>
      <c r="U397" s="596" t="str">
        <f t="shared" si="107"/>
        <v/>
      </c>
      <c r="V397" s="57"/>
      <c r="W397" s="57"/>
      <c r="X397" s="81"/>
    </row>
    <row r="398" spans="2:24" s="1" customFormat="1" ht="44.25" customHeight="1">
      <c r="B398" s="259">
        <v>396</v>
      </c>
      <c r="C398" s="260">
        <v>8</v>
      </c>
      <c r="D398" s="260" t="s">
        <v>1843</v>
      </c>
      <c r="E398" s="260" t="s">
        <v>1848</v>
      </c>
      <c r="F398" s="309" t="s">
        <v>1820</v>
      </c>
      <c r="G398" s="295" t="s">
        <v>1476</v>
      </c>
      <c r="H398" s="269" t="str">
        <f>G398&amp;"中学校"</f>
        <v>牛久第一中学校</v>
      </c>
      <c r="I398" s="326" ph="1"/>
      <c r="J398" s="205" t="s">
        <v>1477</v>
      </c>
      <c r="K398" s="200" t="str">
        <f t="shared" si="110"/>
        <v>牛久市柏田町1017</v>
      </c>
      <c r="L398" s="416" t="s">
        <v>1685</v>
      </c>
      <c r="M398" s="205" t="s">
        <v>1477</v>
      </c>
      <c r="N398" s="207">
        <v>298720310</v>
      </c>
      <c r="O398" s="207">
        <v>298715535</v>
      </c>
      <c r="P398" s="111"/>
      <c r="Q398" s="541" t="str">
        <f t="shared" si="109"/>
        <v/>
      </c>
      <c r="R398" s="60"/>
      <c r="S398" s="60"/>
      <c r="T398" s="60"/>
      <c r="U398" s="595" t="str">
        <f t="shared" si="107"/>
        <v/>
      </c>
      <c r="V398" s="60"/>
      <c r="W398" s="60"/>
      <c r="X398" s="111"/>
    </row>
    <row r="399" spans="2:24" s="1" customFormat="1" ht="44.25" customHeight="1">
      <c r="B399" s="259">
        <v>397</v>
      </c>
      <c r="C399" s="354">
        <v>9</v>
      </c>
      <c r="D399" s="354" t="s">
        <v>1843</v>
      </c>
      <c r="E399" s="354" t="s">
        <v>1848</v>
      </c>
      <c r="F399" s="364" t="s">
        <v>1820</v>
      </c>
      <c r="G399" s="292" t="s">
        <v>1478</v>
      </c>
      <c r="H399" s="47" t="str">
        <f t="shared" ref="H399:H402" si="111">G399&amp;"中学校"</f>
        <v>牛久第三中学校</v>
      </c>
      <c r="I399" s="322" ph="1"/>
      <c r="J399" s="165" t="s">
        <v>1480</v>
      </c>
      <c r="K399" s="166" t="str">
        <f t="shared" si="110"/>
        <v>牛久市城中町1830-1</v>
      </c>
      <c r="L399" s="222" t="s">
        <v>1479</v>
      </c>
      <c r="M399" s="165" t="s">
        <v>1480</v>
      </c>
      <c r="N399" s="168">
        <v>298734699</v>
      </c>
      <c r="O399" s="168">
        <v>298715536</v>
      </c>
      <c r="P399" s="78"/>
      <c r="Q399" s="534" t="str">
        <f t="shared" si="109"/>
        <v/>
      </c>
      <c r="R399" s="55"/>
      <c r="S399" s="55"/>
      <c r="T399" s="55"/>
      <c r="U399" s="593" t="str">
        <f t="shared" si="107"/>
        <v/>
      </c>
      <c r="V399" s="55"/>
      <c r="W399" s="55"/>
      <c r="X399" s="78"/>
    </row>
    <row r="400" spans="2:24" s="1" customFormat="1" ht="44.25" customHeight="1">
      <c r="B400" s="259">
        <v>398</v>
      </c>
      <c r="C400" s="354">
        <v>10</v>
      </c>
      <c r="D400" s="354" t="s">
        <v>1843</v>
      </c>
      <c r="E400" s="354" t="s">
        <v>1848</v>
      </c>
      <c r="F400" s="364" t="s">
        <v>1820</v>
      </c>
      <c r="G400" s="292" t="s">
        <v>1481</v>
      </c>
      <c r="H400" s="47" t="str">
        <f t="shared" si="111"/>
        <v>下根中学校</v>
      </c>
      <c r="I400" s="322" ph="1"/>
      <c r="J400" s="165" t="s">
        <v>1483</v>
      </c>
      <c r="K400" s="166" t="str">
        <f t="shared" si="110"/>
        <v>牛久市下根町829</v>
      </c>
      <c r="L400" s="222" t="s">
        <v>1482</v>
      </c>
      <c r="M400" s="165" t="s">
        <v>1483</v>
      </c>
      <c r="N400" s="168">
        <v>298736153</v>
      </c>
      <c r="O400" s="168">
        <v>298715537</v>
      </c>
      <c r="P400" s="78"/>
      <c r="Q400" s="534" t="str">
        <f t="shared" si="109"/>
        <v/>
      </c>
      <c r="R400" s="55"/>
      <c r="S400" s="55"/>
      <c r="T400" s="55"/>
      <c r="U400" s="593" t="str">
        <f t="shared" si="107"/>
        <v/>
      </c>
      <c r="V400" s="55"/>
      <c r="W400" s="55"/>
      <c r="X400" s="78"/>
    </row>
    <row r="401" spans="2:24" s="1" customFormat="1" ht="44.25" customHeight="1">
      <c r="B401" s="259">
        <v>399</v>
      </c>
      <c r="C401" s="354">
        <v>11</v>
      </c>
      <c r="D401" s="354" t="s">
        <v>1843</v>
      </c>
      <c r="E401" s="354" t="s">
        <v>1848</v>
      </c>
      <c r="F401" s="364" t="s">
        <v>1820</v>
      </c>
      <c r="G401" s="292" t="s">
        <v>1484</v>
      </c>
      <c r="H401" s="47" t="str">
        <f t="shared" si="111"/>
        <v>牛久南中学校</v>
      </c>
      <c r="I401" s="322" ph="1"/>
      <c r="J401" s="165" t="s">
        <v>1485</v>
      </c>
      <c r="K401" s="166" t="str">
        <f t="shared" si="110"/>
        <v>牛久市さくら台1-73-1</v>
      </c>
      <c r="L401" s="222" t="s">
        <v>1708</v>
      </c>
      <c r="M401" s="165" t="s">
        <v>1485</v>
      </c>
      <c r="N401" s="168">
        <v>298735886</v>
      </c>
      <c r="O401" s="168">
        <v>298715538</v>
      </c>
      <c r="P401" s="78"/>
      <c r="Q401" s="534" t="str">
        <f t="shared" si="109"/>
        <v/>
      </c>
      <c r="R401" s="55"/>
      <c r="S401" s="55"/>
      <c r="T401" s="55"/>
      <c r="U401" s="593" t="str">
        <f t="shared" si="107"/>
        <v/>
      </c>
      <c r="V401" s="55"/>
      <c r="W401" s="55"/>
      <c r="X401" s="78"/>
    </row>
    <row r="402" spans="2:24" s="1" customFormat="1" ht="44.25" customHeight="1">
      <c r="B402" s="259">
        <v>400</v>
      </c>
      <c r="C402" s="280">
        <v>12</v>
      </c>
      <c r="D402" s="280" t="s">
        <v>1843</v>
      </c>
      <c r="E402" s="352" t="s">
        <v>1848</v>
      </c>
      <c r="F402" s="353" t="s">
        <v>1820</v>
      </c>
      <c r="G402" s="293" t="s">
        <v>1706</v>
      </c>
      <c r="H402" s="265" t="str">
        <f t="shared" si="111"/>
        <v>ひたち野牛久中学校</v>
      </c>
      <c r="I402" s="318" ph="1"/>
      <c r="J402" s="175" t="s">
        <v>1709</v>
      </c>
      <c r="K402" s="176" t="str">
        <f t="shared" si="110"/>
        <v>牛久市東猯穴町1341-1</v>
      </c>
      <c r="L402" s="253" t="s">
        <v>1707</v>
      </c>
      <c r="M402" s="175" t="s">
        <v>1709</v>
      </c>
      <c r="N402" s="178">
        <v>298758595</v>
      </c>
      <c r="O402" s="178">
        <v>298413411</v>
      </c>
      <c r="P402" s="81"/>
      <c r="Q402" s="542" t="str">
        <f t="shared" si="109"/>
        <v/>
      </c>
      <c r="R402" s="57"/>
      <c r="S402" s="57"/>
      <c r="T402" s="57"/>
      <c r="U402" s="596" t="str">
        <f t="shared" si="107"/>
        <v/>
      </c>
      <c r="V402" s="57"/>
      <c r="W402" s="57"/>
      <c r="X402" s="81"/>
    </row>
    <row r="403" spans="2:24" s="1" customFormat="1" ht="44.25" customHeight="1">
      <c r="B403" s="259">
        <v>401</v>
      </c>
      <c r="C403" s="259">
        <v>13</v>
      </c>
      <c r="D403" s="259" t="s">
        <v>1843</v>
      </c>
      <c r="E403" s="259" t="s">
        <v>1848</v>
      </c>
      <c r="F403" s="259" t="s">
        <v>1820</v>
      </c>
      <c r="G403" s="351" t="s">
        <v>1768</v>
      </c>
      <c r="H403" s="159" t="str">
        <f>G403&amp;"義務教育学校"</f>
        <v>おくの義務教育学校</v>
      </c>
      <c r="I403" s="310" ph="1"/>
      <c r="J403" s="428" t="s">
        <v>1700</v>
      </c>
      <c r="K403" s="190" t="str">
        <f t="shared" si="110"/>
        <v>牛久市久野町670-1</v>
      </c>
      <c r="L403" s="191" t="s">
        <v>1769</v>
      </c>
      <c r="M403" s="428" t="s">
        <v>1700</v>
      </c>
      <c r="N403" s="192">
        <v>298750055</v>
      </c>
      <c r="O403" s="192">
        <v>298751482</v>
      </c>
      <c r="P403" s="110"/>
      <c r="Q403" s="530" t="str">
        <f t="shared" si="109"/>
        <v/>
      </c>
      <c r="R403" s="58"/>
      <c r="S403" s="58"/>
      <c r="T403" s="58"/>
      <c r="U403" s="597" t="str">
        <f t="shared" si="107"/>
        <v/>
      </c>
      <c r="V403" s="58"/>
      <c r="W403" s="58"/>
      <c r="X403" s="110"/>
    </row>
    <row r="404" spans="2:24" s="1" customFormat="1" ht="44.25" customHeight="1">
      <c r="B404" s="259">
        <v>402</v>
      </c>
      <c r="C404" s="260">
        <v>1</v>
      </c>
      <c r="D404" s="260" t="s">
        <v>1843</v>
      </c>
      <c r="E404" s="260" t="s">
        <v>1849</v>
      </c>
      <c r="F404" s="309" t="s">
        <v>1819</v>
      </c>
      <c r="G404" s="291" t="s">
        <v>813</v>
      </c>
      <c r="H404" s="42" t="str">
        <f t="shared" ref="H404:H434" si="112">G404&amp;"小学校"</f>
        <v>栄小学校</v>
      </c>
      <c r="I404" s="321" ph="1"/>
      <c r="J404" s="43" t="s">
        <v>815</v>
      </c>
      <c r="K404" s="162" t="str">
        <f>"つくば市"&amp;L404</f>
        <v>つくば市金田54</v>
      </c>
      <c r="L404" s="45" t="s">
        <v>814</v>
      </c>
      <c r="M404" s="43" t="s">
        <v>815</v>
      </c>
      <c r="N404" s="181">
        <v>298572037</v>
      </c>
      <c r="O404" s="181">
        <v>298576179</v>
      </c>
      <c r="P404" s="77"/>
      <c r="Q404" s="536" t="str">
        <f t="shared" ref="Q404:Q427" si="113">IF(P404="","","s"&amp;$P404)</f>
        <v/>
      </c>
      <c r="R404" s="54"/>
      <c r="S404" s="429"/>
      <c r="T404" s="54"/>
      <c r="U404" s="595" t="str">
        <f t="shared" si="107"/>
        <v/>
      </c>
      <c r="V404" s="54"/>
      <c r="W404" s="54"/>
      <c r="X404" s="77"/>
    </row>
    <row r="405" spans="2:24" s="1" customFormat="1" ht="44.25" customHeight="1">
      <c r="B405" s="259">
        <v>403</v>
      </c>
      <c r="C405" s="354">
        <v>2</v>
      </c>
      <c r="D405" s="354" t="s">
        <v>1843</v>
      </c>
      <c r="E405" s="354" t="s">
        <v>1849</v>
      </c>
      <c r="F405" s="364" t="s">
        <v>1819</v>
      </c>
      <c r="G405" s="292" t="s">
        <v>816</v>
      </c>
      <c r="H405" s="47" t="str">
        <f>G405&amp;"小学校"</f>
        <v>九重小学校</v>
      </c>
      <c r="I405" s="322" ph="1"/>
      <c r="J405" s="33" t="s">
        <v>818</v>
      </c>
      <c r="K405" s="166" t="str">
        <f t="shared" ref="K405:K451" si="114">"つくば市"&amp;L405</f>
        <v>つくば市上ﾉ室2126</v>
      </c>
      <c r="L405" s="35" t="s">
        <v>817</v>
      </c>
      <c r="M405" s="33" t="s">
        <v>818</v>
      </c>
      <c r="N405" s="184">
        <v>298572036</v>
      </c>
      <c r="O405" s="184">
        <v>298576209</v>
      </c>
      <c r="P405" s="78"/>
      <c r="Q405" s="534" t="str">
        <f t="shared" si="113"/>
        <v/>
      </c>
      <c r="R405" s="55"/>
      <c r="S405" s="82"/>
      <c r="T405" s="55"/>
      <c r="U405" s="593" t="str">
        <f t="shared" si="107"/>
        <v/>
      </c>
      <c r="V405" s="55"/>
      <c r="W405" s="55"/>
      <c r="X405" s="114"/>
    </row>
    <row r="406" spans="2:24" s="1" customFormat="1" ht="44.25" customHeight="1">
      <c r="B406" s="259">
        <v>404</v>
      </c>
      <c r="C406" s="354">
        <v>3</v>
      </c>
      <c r="D406" s="354" t="s">
        <v>1843</v>
      </c>
      <c r="E406" s="354" t="s">
        <v>1849</v>
      </c>
      <c r="F406" s="364" t="s">
        <v>1819</v>
      </c>
      <c r="G406" s="292" t="s">
        <v>193</v>
      </c>
      <c r="H406" s="47" t="str">
        <f t="shared" si="112"/>
        <v>桜南小学校</v>
      </c>
      <c r="I406" s="322" ph="1"/>
      <c r="J406" s="33" t="s">
        <v>820</v>
      </c>
      <c r="K406" s="166" t="str">
        <f t="shared" si="114"/>
        <v>つくば市大角豆789-1</v>
      </c>
      <c r="L406" s="35" t="s">
        <v>819</v>
      </c>
      <c r="M406" s="33" t="s">
        <v>820</v>
      </c>
      <c r="N406" s="184">
        <v>298512130</v>
      </c>
      <c r="O406" s="184">
        <v>298512405</v>
      </c>
      <c r="P406" s="78"/>
      <c r="Q406" s="534" t="str">
        <f t="shared" si="113"/>
        <v/>
      </c>
      <c r="R406" s="55"/>
      <c r="S406" s="82"/>
      <c r="T406" s="55"/>
      <c r="U406" s="593" t="str">
        <f t="shared" si="107"/>
        <v/>
      </c>
      <c r="V406" s="55"/>
      <c r="W406" s="55"/>
      <c r="X406" s="78"/>
    </row>
    <row r="407" spans="2:24" s="1" customFormat="1" ht="44.25" customHeight="1">
      <c r="B407" s="259">
        <v>405</v>
      </c>
      <c r="C407" s="354">
        <v>4</v>
      </c>
      <c r="D407" s="354" t="s">
        <v>1843</v>
      </c>
      <c r="E407" s="354" t="s">
        <v>1849</v>
      </c>
      <c r="F407" s="364" t="s">
        <v>1819</v>
      </c>
      <c r="G407" s="292" t="s">
        <v>821</v>
      </c>
      <c r="H407" s="47" t="str">
        <f t="shared" si="112"/>
        <v>栗原小学校</v>
      </c>
      <c r="I407" s="322" ph="1"/>
      <c r="J407" s="33" t="s">
        <v>823</v>
      </c>
      <c r="K407" s="166" t="str">
        <f t="shared" si="114"/>
        <v>つくば市栗原2018</v>
      </c>
      <c r="L407" s="35" t="s">
        <v>822</v>
      </c>
      <c r="M407" s="33" t="s">
        <v>823</v>
      </c>
      <c r="N407" s="184">
        <v>298572049</v>
      </c>
      <c r="O407" s="184">
        <v>298576315</v>
      </c>
      <c r="P407" s="78"/>
      <c r="Q407" s="534" t="str">
        <f t="shared" si="113"/>
        <v/>
      </c>
      <c r="R407" s="55"/>
      <c r="S407" s="82"/>
      <c r="T407" s="55"/>
      <c r="U407" s="593" t="str">
        <f t="shared" si="107"/>
        <v/>
      </c>
      <c r="V407" s="55"/>
      <c r="W407" s="55"/>
      <c r="X407" s="78"/>
    </row>
    <row r="408" spans="2:24" s="1" customFormat="1" ht="44.25" customHeight="1">
      <c r="B408" s="259">
        <v>406</v>
      </c>
      <c r="C408" s="354">
        <v>5</v>
      </c>
      <c r="D408" s="354" t="s">
        <v>1843</v>
      </c>
      <c r="E408" s="354" t="s">
        <v>1849</v>
      </c>
      <c r="F408" s="364" t="s">
        <v>1819</v>
      </c>
      <c r="G408" s="292" t="s">
        <v>187</v>
      </c>
      <c r="H408" s="47" t="str">
        <f t="shared" si="112"/>
        <v>竹園東小学校</v>
      </c>
      <c r="I408" s="322" ph="1"/>
      <c r="J408" s="33" t="s">
        <v>188</v>
      </c>
      <c r="K408" s="166" t="str">
        <f t="shared" si="114"/>
        <v>つくば市竹園3-13</v>
      </c>
      <c r="L408" s="35" t="s">
        <v>824</v>
      </c>
      <c r="M408" s="33" t="s">
        <v>188</v>
      </c>
      <c r="N408" s="184">
        <v>298512032</v>
      </c>
      <c r="O408" s="184">
        <v>298512254</v>
      </c>
      <c r="P408" s="78"/>
      <c r="Q408" s="534" t="str">
        <f t="shared" si="113"/>
        <v/>
      </c>
      <c r="R408" s="55"/>
      <c r="S408" s="82"/>
      <c r="T408" s="55"/>
      <c r="U408" s="593" t="str">
        <f t="shared" si="107"/>
        <v/>
      </c>
      <c r="V408" s="55"/>
      <c r="W408" s="55"/>
      <c r="X408" s="78"/>
    </row>
    <row r="409" spans="2:24" s="1" customFormat="1" ht="44.25" customHeight="1">
      <c r="B409" s="259">
        <v>407</v>
      </c>
      <c r="C409" s="354">
        <v>6</v>
      </c>
      <c r="D409" s="354" t="s">
        <v>1843</v>
      </c>
      <c r="E409" s="354" t="s">
        <v>1849</v>
      </c>
      <c r="F409" s="364" t="s">
        <v>1819</v>
      </c>
      <c r="G409" s="292" t="s">
        <v>189</v>
      </c>
      <c r="H409" s="47" t="str">
        <f t="shared" si="112"/>
        <v>並木小学校</v>
      </c>
      <c r="I409" s="322" ph="1"/>
      <c r="J409" s="33" t="s">
        <v>190</v>
      </c>
      <c r="K409" s="166" t="str">
        <f t="shared" si="114"/>
        <v>つくば市並木2-12</v>
      </c>
      <c r="L409" s="35" t="s">
        <v>825</v>
      </c>
      <c r="M409" s="33" t="s">
        <v>190</v>
      </c>
      <c r="N409" s="184">
        <v>298512806</v>
      </c>
      <c r="O409" s="184">
        <v>298512343</v>
      </c>
      <c r="P409" s="78"/>
      <c r="Q409" s="534" t="str">
        <f t="shared" si="113"/>
        <v/>
      </c>
      <c r="R409" s="55"/>
      <c r="S409" s="82"/>
      <c r="T409" s="55"/>
      <c r="U409" s="593" t="str">
        <f t="shared" si="107"/>
        <v/>
      </c>
      <c r="V409" s="55"/>
      <c r="W409" s="55"/>
      <c r="X409" s="78"/>
    </row>
    <row r="410" spans="2:24" s="1" customFormat="1" ht="44.25" customHeight="1">
      <c r="B410" s="259">
        <v>408</v>
      </c>
      <c r="C410" s="354">
        <v>7</v>
      </c>
      <c r="D410" s="354" t="s">
        <v>1843</v>
      </c>
      <c r="E410" s="354" t="s">
        <v>1849</v>
      </c>
      <c r="F410" s="364" t="s">
        <v>1819</v>
      </c>
      <c r="G410" s="292" t="s">
        <v>191</v>
      </c>
      <c r="H410" s="47" t="str">
        <f t="shared" si="112"/>
        <v>吾妻小学校</v>
      </c>
      <c r="I410" s="322" ph="1"/>
      <c r="J410" s="33" t="s">
        <v>192</v>
      </c>
      <c r="K410" s="166" t="str">
        <f t="shared" si="114"/>
        <v>つくば市吾妻2-16</v>
      </c>
      <c r="L410" s="35" t="s">
        <v>826</v>
      </c>
      <c r="M410" s="33" t="s">
        <v>192</v>
      </c>
      <c r="N410" s="184">
        <v>298517101</v>
      </c>
      <c r="O410" s="184">
        <v>298512362</v>
      </c>
      <c r="P410" s="78"/>
      <c r="Q410" s="534" t="str">
        <f t="shared" si="113"/>
        <v/>
      </c>
      <c r="R410" s="55"/>
      <c r="S410" s="82"/>
      <c r="T410" s="55"/>
      <c r="U410" s="593" t="str">
        <f t="shared" si="107"/>
        <v/>
      </c>
      <c r="V410" s="55"/>
      <c r="W410" s="55"/>
      <c r="X410" s="114"/>
    </row>
    <row r="411" spans="2:24" s="1" customFormat="1" ht="44.25" customHeight="1">
      <c r="B411" s="259">
        <v>409</v>
      </c>
      <c r="C411" s="354">
        <v>8</v>
      </c>
      <c r="D411" s="354" t="s">
        <v>1843</v>
      </c>
      <c r="E411" s="354" t="s">
        <v>1849</v>
      </c>
      <c r="F411" s="364" t="s">
        <v>1819</v>
      </c>
      <c r="G411" s="292" t="s">
        <v>208</v>
      </c>
      <c r="H411" s="47" t="str">
        <f t="shared" si="112"/>
        <v>竹園西小学校</v>
      </c>
      <c r="I411" s="322" ph="1"/>
      <c r="J411" s="33" t="s">
        <v>188</v>
      </c>
      <c r="K411" s="166" t="str">
        <f t="shared" si="114"/>
        <v>つくば市竹園2-19-3</v>
      </c>
      <c r="L411" s="35" t="s">
        <v>1671</v>
      </c>
      <c r="M411" s="33" t="s">
        <v>188</v>
      </c>
      <c r="N411" s="184">
        <v>298517975</v>
      </c>
      <c r="O411" s="184">
        <v>298512364</v>
      </c>
      <c r="P411" s="78"/>
      <c r="Q411" s="534" t="str">
        <f t="shared" si="113"/>
        <v/>
      </c>
      <c r="R411" s="55"/>
      <c r="S411" s="82"/>
      <c r="T411" s="55"/>
      <c r="U411" s="593" t="str">
        <f t="shared" si="107"/>
        <v/>
      </c>
      <c r="V411" s="55"/>
      <c r="W411" s="55"/>
      <c r="X411" s="78"/>
    </row>
    <row r="412" spans="2:24" s="1" customFormat="1" ht="44.25" customHeight="1">
      <c r="B412" s="259">
        <v>410</v>
      </c>
      <c r="C412" s="354">
        <v>9</v>
      </c>
      <c r="D412" s="354" t="s">
        <v>1843</v>
      </c>
      <c r="E412" s="354" t="s">
        <v>1849</v>
      </c>
      <c r="F412" s="364" t="s">
        <v>1819</v>
      </c>
      <c r="G412" s="292" t="s">
        <v>195</v>
      </c>
      <c r="H412" s="47" t="str">
        <f t="shared" si="112"/>
        <v>谷田部小学校</v>
      </c>
      <c r="I412" s="322" ph="1"/>
      <c r="J412" s="33" t="s">
        <v>1692</v>
      </c>
      <c r="K412" s="166" t="str">
        <f t="shared" si="114"/>
        <v>つくば市谷田部2938</v>
      </c>
      <c r="L412" s="35" t="s">
        <v>827</v>
      </c>
      <c r="M412" s="33" t="s">
        <v>1692</v>
      </c>
      <c r="N412" s="184">
        <v>298360044</v>
      </c>
      <c r="O412" s="184">
        <v>298363689</v>
      </c>
      <c r="P412" s="78"/>
      <c r="Q412" s="534" t="str">
        <f t="shared" si="113"/>
        <v/>
      </c>
      <c r="R412" s="55"/>
      <c r="S412" s="82"/>
      <c r="T412" s="55"/>
      <c r="U412" s="593" t="str">
        <f t="shared" si="107"/>
        <v/>
      </c>
      <c r="V412" s="55"/>
      <c r="W412" s="55"/>
      <c r="X412" s="78"/>
    </row>
    <row r="413" spans="2:24" s="1" customFormat="1" ht="44.25" customHeight="1">
      <c r="B413" s="259">
        <v>411</v>
      </c>
      <c r="C413" s="354">
        <v>10</v>
      </c>
      <c r="D413" s="354" t="s">
        <v>1843</v>
      </c>
      <c r="E413" s="354" t="s">
        <v>1849</v>
      </c>
      <c r="F413" s="364" t="s">
        <v>1819</v>
      </c>
      <c r="G413" s="292" t="s">
        <v>829</v>
      </c>
      <c r="H413" s="47" t="str">
        <f t="shared" si="112"/>
        <v>真瀬小学校</v>
      </c>
      <c r="I413" s="322" ph="1"/>
      <c r="J413" s="33" t="s">
        <v>1693</v>
      </c>
      <c r="K413" s="166" t="str">
        <f t="shared" si="114"/>
        <v>つくば市真瀬2103</v>
      </c>
      <c r="L413" s="35" t="s">
        <v>200</v>
      </c>
      <c r="M413" s="33" t="s">
        <v>1693</v>
      </c>
      <c r="N413" s="184">
        <v>298476324</v>
      </c>
      <c r="O413" s="184">
        <v>298470257</v>
      </c>
      <c r="P413" s="78"/>
      <c r="Q413" s="534" t="str">
        <f t="shared" si="113"/>
        <v/>
      </c>
      <c r="R413" s="55"/>
      <c r="S413" s="82"/>
      <c r="T413" s="55"/>
      <c r="U413" s="593" t="str">
        <f t="shared" si="107"/>
        <v/>
      </c>
      <c r="V413" s="55"/>
      <c r="W413" s="55"/>
      <c r="X413" s="78"/>
    </row>
    <row r="414" spans="2:24" s="1" customFormat="1" ht="44.25" customHeight="1">
      <c r="B414" s="259">
        <v>412</v>
      </c>
      <c r="C414" s="354">
        <v>11</v>
      </c>
      <c r="D414" s="354" t="s">
        <v>1843</v>
      </c>
      <c r="E414" s="354" t="s">
        <v>1849</v>
      </c>
      <c r="F414" s="364" t="s">
        <v>1819</v>
      </c>
      <c r="G414" s="292" t="s">
        <v>1885</v>
      </c>
      <c r="H414" s="47" t="str">
        <f>G414&amp;"小学校"</f>
        <v>島名小学校</v>
      </c>
      <c r="I414" s="322" ph="1"/>
      <c r="J414" s="33" t="s">
        <v>194</v>
      </c>
      <c r="K414" s="166" t="str">
        <f t="shared" ref="K414" si="115">"つくば市"&amp;L414</f>
        <v>つくば市島名537-1</v>
      </c>
      <c r="L414" s="35" t="s">
        <v>1886</v>
      </c>
      <c r="M414" s="33" t="s">
        <v>194</v>
      </c>
      <c r="N414" s="184">
        <v>298477339</v>
      </c>
      <c r="O414" s="184">
        <v>298470258</v>
      </c>
      <c r="P414" s="78"/>
      <c r="Q414" s="534" t="str">
        <f t="shared" ref="Q414" si="116">IF(P414="","","s"&amp;$P414)</f>
        <v/>
      </c>
      <c r="R414" s="55"/>
      <c r="S414" s="82"/>
      <c r="T414" s="55"/>
      <c r="U414" s="593" t="str">
        <f t="shared" si="107"/>
        <v/>
      </c>
      <c r="V414" s="55"/>
      <c r="W414" s="55"/>
      <c r="X414" s="78"/>
    </row>
    <row r="415" spans="2:24" s="1" customFormat="1" ht="44.25" customHeight="1">
      <c r="B415" s="259">
        <v>413</v>
      </c>
      <c r="C415" s="354">
        <v>12</v>
      </c>
      <c r="D415" s="354" t="s">
        <v>1843</v>
      </c>
      <c r="E415" s="354" t="s">
        <v>1849</v>
      </c>
      <c r="F415" s="364" t="s">
        <v>1819</v>
      </c>
      <c r="G415" s="292" t="s">
        <v>830</v>
      </c>
      <c r="H415" s="47" t="str">
        <f t="shared" si="112"/>
        <v>葛城小学校</v>
      </c>
      <c r="I415" s="322" ph="1"/>
      <c r="J415" s="33" t="s">
        <v>832</v>
      </c>
      <c r="K415" s="166" t="str">
        <f t="shared" si="114"/>
        <v>つくば市苅間689</v>
      </c>
      <c r="L415" s="35" t="s">
        <v>831</v>
      </c>
      <c r="M415" s="33" t="s">
        <v>832</v>
      </c>
      <c r="N415" s="184">
        <v>298561012</v>
      </c>
      <c r="O415" s="184">
        <v>298562092</v>
      </c>
      <c r="P415" s="78"/>
      <c r="Q415" s="534" t="str">
        <f t="shared" si="113"/>
        <v/>
      </c>
      <c r="R415" s="55"/>
      <c r="S415" s="82"/>
      <c r="T415" s="55"/>
      <c r="U415" s="593" t="str">
        <f t="shared" si="107"/>
        <v/>
      </c>
      <c r="V415" s="55"/>
      <c r="W415" s="55"/>
      <c r="X415" s="114"/>
    </row>
    <row r="416" spans="2:24" s="1" customFormat="1" ht="44.25" customHeight="1">
      <c r="B416" s="259">
        <v>414</v>
      </c>
      <c r="C416" s="354">
        <v>13</v>
      </c>
      <c r="D416" s="354" t="s">
        <v>1843</v>
      </c>
      <c r="E416" s="354" t="s">
        <v>1849</v>
      </c>
      <c r="F416" s="364" t="s">
        <v>1819</v>
      </c>
      <c r="G416" s="292" t="s">
        <v>833</v>
      </c>
      <c r="H416" s="47" t="str">
        <f t="shared" si="112"/>
        <v>柳橋小学校</v>
      </c>
      <c r="I416" s="322" ph="1"/>
      <c r="J416" s="33" t="s">
        <v>835</v>
      </c>
      <c r="K416" s="166" t="str">
        <f t="shared" si="114"/>
        <v>つくば市柳橋360</v>
      </c>
      <c r="L416" s="35" t="s">
        <v>834</v>
      </c>
      <c r="M416" s="33" t="s">
        <v>835</v>
      </c>
      <c r="N416" s="184">
        <v>298360110</v>
      </c>
      <c r="O416" s="184">
        <v>298363728</v>
      </c>
      <c r="P416" s="78"/>
      <c r="Q416" s="534" t="str">
        <f t="shared" si="113"/>
        <v/>
      </c>
      <c r="R416" s="55"/>
      <c r="S416" s="82"/>
      <c r="T416" s="55"/>
      <c r="U416" s="593" t="str">
        <f t="shared" si="107"/>
        <v/>
      </c>
      <c r="V416" s="55"/>
      <c r="W416" s="55"/>
      <c r="X416" s="78"/>
    </row>
    <row r="417" spans="2:24" s="1" customFormat="1" ht="44.25" customHeight="1">
      <c r="B417" s="259">
        <v>415</v>
      </c>
      <c r="C417" s="354">
        <v>14</v>
      </c>
      <c r="D417" s="354" t="s">
        <v>1843</v>
      </c>
      <c r="E417" s="354" t="s">
        <v>1849</v>
      </c>
      <c r="F417" s="364" t="s">
        <v>1819</v>
      </c>
      <c r="G417" s="292" t="s">
        <v>836</v>
      </c>
      <c r="H417" s="47" t="str">
        <f t="shared" si="112"/>
        <v>小野川小学校</v>
      </c>
      <c r="I417" s="322" ph="1"/>
      <c r="J417" s="33" t="s">
        <v>838</v>
      </c>
      <c r="K417" s="166" t="str">
        <f t="shared" si="114"/>
        <v>つくば市館野731</v>
      </c>
      <c r="L417" s="35" t="s">
        <v>837</v>
      </c>
      <c r="M417" s="33" t="s">
        <v>838</v>
      </c>
      <c r="N417" s="184">
        <v>298360163</v>
      </c>
      <c r="O417" s="184">
        <v>298363729</v>
      </c>
      <c r="P417" s="78"/>
      <c r="Q417" s="534" t="str">
        <f t="shared" si="113"/>
        <v/>
      </c>
      <c r="R417" s="55"/>
      <c r="S417" s="82"/>
      <c r="T417" s="55"/>
      <c r="U417" s="593" t="str">
        <f t="shared" si="107"/>
        <v/>
      </c>
      <c r="V417" s="55"/>
      <c r="W417" s="55"/>
      <c r="X417" s="78"/>
    </row>
    <row r="418" spans="2:24" s="1" customFormat="1" ht="44.25" customHeight="1">
      <c r="B418" s="259">
        <v>416</v>
      </c>
      <c r="C418" s="354">
        <v>15</v>
      </c>
      <c r="D418" s="354" t="s">
        <v>1843</v>
      </c>
      <c r="E418" s="354" t="s">
        <v>1849</v>
      </c>
      <c r="F418" s="364" t="s">
        <v>1819</v>
      </c>
      <c r="G418" s="292" t="s">
        <v>199</v>
      </c>
      <c r="H418" s="47" t="str">
        <f>G418&amp;"小学校"</f>
        <v>松代小学校</v>
      </c>
      <c r="I418" s="322" ph="1"/>
      <c r="J418" s="33" t="s">
        <v>198</v>
      </c>
      <c r="K418" s="166" t="str">
        <f t="shared" si="114"/>
        <v>つくば市松代3-3-1</v>
      </c>
      <c r="L418" s="35" t="s">
        <v>839</v>
      </c>
      <c r="M418" s="33" t="s">
        <v>198</v>
      </c>
      <c r="N418" s="184">
        <v>298529380</v>
      </c>
      <c r="O418" s="184">
        <v>298522869</v>
      </c>
      <c r="P418" s="78"/>
      <c r="Q418" s="534" t="str">
        <f t="shared" si="113"/>
        <v/>
      </c>
      <c r="R418" s="55"/>
      <c r="S418" s="82"/>
      <c r="T418" s="55"/>
      <c r="U418" s="593" t="str">
        <f t="shared" si="107"/>
        <v/>
      </c>
      <c r="V418" s="55"/>
      <c r="W418" s="55"/>
      <c r="X418" s="78"/>
    </row>
    <row r="419" spans="2:24" s="1" customFormat="1" ht="44.25" customHeight="1">
      <c r="B419" s="259">
        <v>417</v>
      </c>
      <c r="C419" s="354">
        <v>16</v>
      </c>
      <c r="D419" s="354" t="s">
        <v>1843</v>
      </c>
      <c r="E419" s="354" t="s">
        <v>1849</v>
      </c>
      <c r="F419" s="364" t="s">
        <v>1819</v>
      </c>
      <c r="G419" s="292" t="s">
        <v>197</v>
      </c>
      <c r="H419" s="47" t="str">
        <f t="shared" si="112"/>
        <v>手代木南小学校</v>
      </c>
      <c r="I419" s="322" ph="1"/>
      <c r="J419" s="33" t="s">
        <v>198</v>
      </c>
      <c r="K419" s="166" t="str">
        <f t="shared" si="114"/>
        <v>つくば市松代4-24</v>
      </c>
      <c r="L419" s="35" t="s">
        <v>840</v>
      </c>
      <c r="M419" s="33" t="s">
        <v>198</v>
      </c>
      <c r="N419" s="184">
        <v>298512461</v>
      </c>
      <c r="O419" s="184">
        <v>298512408</v>
      </c>
      <c r="P419" s="78"/>
      <c r="Q419" s="534" t="str">
        <f t="shared" si="113"/>
        <v/>
      </c>
      <c r="R419" s="55"/>
      <c r="S419" s="82"/>
      <c r="T419" s="55"/>
      <c r="U419" s="593" t="str">
        <f t="shared" si="107"/>
        <v/>
      </c>
      <c r="V419" s="55"/>
      <c r="W419" s="55"/>
      <c r="X419" s="78"/>
    </row>
    <row r="420" spans="2:24" s="1" customFormat="1" ht="44.25" customHeight="1">
      <c r="B420" s="259">
        <v>418</v>
      </c>
      <c r="C420" s="354">
        <v>17</v>
      </c>
      <c r="D420" s="354" t="s">
        <v>1843</v>
      </c>
      <c r="E420" s="354" t="s">
        <v>1849</v>
      </c>
      <c r="F420" s="364" t="s">
        <v>1819</v>
      </c>
      <c r="G420" s="292" t="s">
        <v>841</v>
      </c>
      <c r="H420" s="47" t="str">
        <f t="shared" si="112"/>
        <v>谷田部南小学校</v>
      </c>
      <c r="I420" s="322" ph="1"/>
      <c r="J420" s="33" t="s">
        <v>196</v>
      </c>
      <c r="K420" s="166" t="str">
        <f t="shared" si="114"/>
        <v>つくば市境田191-1</v>
      </c>
      <c r="L420" s="35" t="s">
        <v>842</v>
      </c>
      <c r="M420" s="33" t="s">
        <v>196</v>
      </c>
      <c r="N420" s="184">
        <v>298380364</v>
      </c>
      <c r="O420" s="184">
        <v>298380964</v>
      </c>
      <c r="P420" s="78"/>
      <c r="Q420" s="534" t="str">
        <f t="shared" si="113"/>
        <v/>
      </c>
      <c r="R420" s="55"/>
      <c r="S420" s="82"/>
      <c r="T420" s="55"/>
      <c r="U420" s="593" t="str">
        <f t="shared" si="107"/>
        <v/>
      </c>
      <c r="V420" s="55"/>
      <c r="W420" s="55"/>
      <c r="X420" s="114"/>
    </row>
    <row r="421" spans="2:24" s="1" customFormat="1" ht="44.25" customHeight="1">
      <c r="B421" s="259">
        <v>419</v>
      </c>
      <c r="C421" s="354">
        <v>18</v>
      </c>
      <c r="D421" s="354" t="s">
        <v>1843</v>
      </c>
      <c r="E421" s="354" t="s">
        <v>1849</v>
      </c>
      <c r="F421" s="364" t="s">
        <v>1819</v>
      </c>
      <c r="G421" s="292" t="s">
        <v>206</v>
      </c>
      <c r="H421" s="47" t="str">
        <f t="shared" si="112"/>
        <v>二の宮小学校</v>
      </c>
      <c r="I421" s="322" ph="1"/>
      <c r="J421" s="33" t="s">
        <v>207</v>
      </c>
      <c r="K421" s="166" t="str">
        <f t="shared" si="114"/>
        <v>つくば市二の宮4-11</v>
      </c>
      <c r="L421" s="35" t="s">
        <v>843</v>
      </c>
      <c r="M421" s="33" t="s">
        <v>207</v>
      </c>
      <c r="N421" s="184">
        <v>298557746</v>
      </c>
      <c r="O421" s="184">
        <v>298581755</v>
      </c>
      <c r="P421" s="78"/>
      <c r="Q421" s="534" t="str">
        <f t="shared" si="113"/>
        <v/>
      </c>
      <c r="R421" s="55"/>
      <c r="S421" s="82"/>
      <c r="T421" s="55"/>
      <c r="U421" s="593" t="str">
        <f t="shared" si="107"/>
        <v/>
      </c>
      <c r="V421" s="55"/>
      <c r="W421" s="55"/>
      <c r="X421" s="78"/>
    </row>
    <row r="422" spans="2:24" s="1" customFormat="1" ht="44.25" customHeight="1">
      <c r="B422" s="259">
        <v>420</v>
      </c>
      <c r="C422" s="354">
        <v>19</v>
      </c>
      <c r="D422" s="354" t="s">
        <v>1843</v>
      </c>
      <c r="E422" s="354" t="s">
        <v>1849</v>
      </c>
      <c r="F422" s="364" t="s">
        <v>1819</v>
      </c>
      <c r="G422" s="292" t="s">
        <v>145</v>
      </c>
      <c r="H422" s="47" t="str">
        <f t="shared" si="112"/>
        <v>東小学校</v>
      </c>
      <c r="I422" s="322" ph="1"/>
      <c r="J422" s="33" t="s">
        <v>204</v>
      </c>
      <c r="K422" s="166" t="str">
        <f t="shared" si="114"/>
        <v>つくば市東2-24-1</v>
      </c>
      <c r="L422" s="35" t="s">
        <v>844</v>
      </c>
      <c r="M422" s="33" t="s">
        <v>204</v>
      </c>
      <c r="N422" s="184">
        <v>298514800</v>
      </c>
      <c r="O422" s="184">
        <v>298514805</v>
      </c>
      <c r="P422" s="78"/>
      <c r="Q422" s="534" t="str">
        <f t="shared" si="113"/>
        <v/>
      </c>
      <c r="R422" s="55"/>
      <c r="S422" s="82"/>
      <c r="T422" s="55"/>
      <c r="U422" s="593" t="str">
        <f t="shared" si="107"/>
        <v/>
      </c>
      <c r="V422" s="55"/>
      <c r="W422" s="55"/>
      <c r="X422" s="78"/>
    </row>
    <row r="423" spans="2:24" s="1" customFormat="1" ht="44.25" customHeight="1">
      <c r="B423" s="259">
        <v>421</v>
      </c>
      <c r="C423" s="354">
        <v>20</v>
      </c>
      <c r="D423" s="354" t="s">
        <v>1843</v>
      </c>
      <c r="E423" s="354" t="s">
        <v>1849</v>
      </c>
      <c r="F423" s="364" t="s">
        <v>1819</v>
      </c>
      <c r="G423" s="292" t="s">
        <v>201</v>
      </c>
      <c r="H423" s="47" t="str">
        <f t="shared" si="112"/>
        <v>上郷小学校</v>
      </c>
      <c r="I423" s="322" ph="1"/>
      <c r="J423" s="33" t="s">
        <v>203</v>
      </c>
      <c r="K423" s="166" t="str">
        <f t="shared" si="114"/>
        <v>つくば市上郷2499</v>
      </c>
      <c r="L423" s="35" t="s">
        <v>202</v>
      </c>
      <c r="M423" s="33" t="s">
        <v>203</v>
      </c>
      <c r="N423" s="184">
        <v>298472017</v>
      </c>
      <c r="O423" s="184">
        <v>298470259</v>
      </c>
      <c r="P423" s="78"/>
      <c r="Q423" s="534" t="str">
        <f t="shared" si="113"/>
        <v/>
      </c>
      <c r="R423" s="55"/>
      <c r="S423" s="82"/>
      <c r="T423" s="55"/>
      <c r="U423" s="593" t="str">
        <f t="shared" si="107"/>
        <v/>
      </c>
      <c r="V423" s="55"/>
      <c r="W423" s="55"/>
      <c r="X423" s="78"/>
    </row>
    <row r="424" spans="2:24" s="1" customFormat="1" ht="44.25" customHeight="1">
      <c r="B424" s="259">
        <v>422</v>
      </c>
      <c r="C424" s="354">
        <v>21</v>
      </c>
      <c r="D424" s="354" t="s">
        <v>1843</v>
      </c>
      <c r="E424" s="354" t="s">
        <v>1849</v>
      </c>
      <c r="F424" s="364" t="s">
        <v>1819</v>
      </c>
      <c r="G424" s="292" t="s">
        <v>845</v>
      </c>
      <c r="H424" s="47" t="str">
        <f t="shared" si="112"/>
        <v>沼崎小学校</v>
      </c>
      <c r="I424" s="322" ph="1"/>
      <c r="J424" s="33" t="s">
        <v>847</v>
      </c>
      <c r="K424" s="166" t="str">
        <f t="shared" si="114"/>
        <v>つくば市沼崎1650</v>
      </c>
      <c r="L424" s="35" t="s">
        <v>846</v>
      </c>
      <c r="M424" s="33" t="s">
        <v>847</v>
      </c>
      <c r="N424" s="184">
        <v>298472304</v>
      </c>
      <c r="O424" s="184">
        <v>298470263</v>
      </c>
      <c r="P424" s="78"/>
      <c r="Q424" s="534" t="str">
        <f t="shared" si="113"/>
        <v/>
      </c>
      <c r="R424" s="55"/>
      <c r="S424" s="82"/>
      <c r="T424" s="55"/>
      <c r="U424" s="593" t="str">
        <f t="shared" si="107"/>
        <v/>
      </c>
      <c r="V424" s="55"/>
      <c r="W424" s="55"/>
      <c r="X424" s="78"/>
    </row>
    <row r="425" spans="2:24" s="1" customFormat="1" ht="44.25" customHeight="1">
      <c r="B425" s="259">
        <v>423</v>
      </c>
      <c r="C425" s="354">
        <v>22</v>
      </c>
      <c r="D425" s="354" t="s">
        <v>1843</v>
      </c>
      <c r="E425" s="354" t="s">
        <v>1849</v>
      </c>
      <c r="F425" s="364" t="s">
        <v>1819</v>
      </c>
      <c r="G425" s="292" t="s">
        <v>848</v>
      </c>
      <c r="H425" s="47" t="str">
        <f t="shared" si="112"/>
        <v>今鹿島小学校</v>
      </c>
      <c r="I425" s="322" ph="1"/>
      <c r="J425" s="33" t="s">
        <v>850</v>
      </c>
      <c r="K425" s="166" t="str">
        <f t="shared" si="114"/>
        <v>つくば市今鹿島1762</v>
      </c>
      <c r="L425" s="35" t="s">
        <v>849</v>
      </c>
      <c r="M425" s="33" t="s">
        <v>850</v>
      </c>
      <c r="N425" s="184">
        <v>298472440</v>
      </c>
      <c r="O425" s="184">
        <v>298470262</v>
      </c>
      <c r="P425" s="78"/>
      <c r="Q425" s="534" t="str">
        <f t="shared" si="113"/>
        <v/>
      </c>
      <c r="R425" s="55"/>
      <c r="S425" s="82"/>
      <c r="T425" s="55"/>
      <c r="U425" s="593" t="str">
        <f t="shared" si="107"/>
        <v/>
      </c>
      <c r="V425" s="55"/>
      <c r="W425" s="55"/>
      <c r="X425" s="114"/>
    </row>
    <row r="426" spans="2:24" s="1" customFormat="1" ht="44.25" customHeight="1">
      <c r="B426" s="259">
        <v>424</v>
      </c>
      <c r="C426" s="354">
        <v>23</v>
      </c>
      <c r="D426" s="354" t="s">
        <v>1843</v>
      </c>
      <c r="E426" s="354" t="s">
        <v>1849</v>
      </c>
      <c r="F426" s="354" t="s">
        <v>1819</v>
      </c>
      <c r="G426" s="292" t="s">
        <v>851</v>
      </c>
      <c r="H426" s="47" t="str">
        <f t="shared" si="112"/>
        <v>大曽根小学校</v>
      </c>
      <c r="I426" s="322" ph="1"/>
      <c r="J426" s="33" t="s">
        <v>853</v>
      </c>
      <c r="K426" s="166" t="str">
        <f t="shared" si="114"/>
        <v>つくば市大曽根2917</v>
      </c>
      <c r="L426" s="35" t="s">
        <v>852</v>
      </c>
      <c r="M426" s="33" t="s">
        <v>853</v>
      </c>
      <c r="N426" s="184">
        <v>298640166</v>
      </c>
      <c r="O426" s="184">
        <v>298648474</v>
      </c>
      <c r="P426" s="78"/>
      <c r="Q426" s="534" t="str">
        <f t="shared" si="113"/>
        <v/>
      </c>
      <c r="R426" s="55"/>
      <c r="S426" s="82"/>
      <c r="T426" s="55"/>
      <c r="U426" s="593" t="str">
        <f t="shared" si="107"/>
        <v/>
      </c>
      <c r="V426" s="55"/>
      <c r="W426" s="55"/>
      <c r="X426" s="78"/>
    </row>
    <row r="427" spans="2:24" s="1" customFormat="1" ht="44.25" customHeight="1">
      <c r="B427" s="259">
        <v>425</v>
      </c>
      <c r="C427" s="370">
        <v>24</v>
      </c>
      <c r="D427" s="370" t="s">
        <v>1843</v>
      </c>
      <c r="E427" s="370" t="s">
        <v>1849</v>
      </c>
      <c r="F427" s="398" t="s">
        <v>1819</v>
      </c>
      <c r="G427" s="294" t="s">
        <v>854</v>
      </c>
      <c r="H427" s="48" t="str">
        <f t="shared" ref="H427" si="117">G427&amp;"小学校"</f>
        <v>前野小学校</v>
      </c>
      <c r="I427" s="332" ph="1"/>
      <c r="J427" s="49" t="s">
        <v>856</v>
      </c>
      <c r="K427" s="170" t="str">
        <f t="shared" ref="K427" si="118">"つくば市"&amp;L427</f>
        <v>つくば市前野1367</v>
      </c>
      <c r="L427" s="51" t="s">
        <v>855</v>
      </c>
      <c r="M427" s="49" t="s">
        <v>856</v>
      </c>
      <c r="N427" s="223">
        <v>298640168</v>
      </c>
      <c r="O427" s="223">
        <v>298648478</v>
      </c>
      <c r="P427" s="79"/>
      <c r="Q427" s="535" t="str">
        <f t="shared" si="113"/>
        <v/>
      </c>
      <c r="R427" s="59"/>
      <c r="S427" s="83"/>
      <c r="T427" s="59"/>
      <c r="U427" s="596" t="str">
        <f t="shared" si="107"/>
        <v/>
      </c>
      <c r="V427" s="59"/>
      <c r="W427" s="59"/>
      <c r="X427" s="79"/>
    </row>
    <row r="428" spans="2:24" s="1" customFormat="1" ht="44.25" customHeight="1">
      <c r="B428" s="259">
        <v>426</v>
      </c>
      <c r="C428" s="354">
        <v>25</v>
      </c>
      <c r="D428" s="354" t="s">
        <v>1843</v>
      </c>
      <c r="E428" s="354" t="s">
        <v>1849</v>
      </c>
      <c r="F428" s="364" t="s">
        <v>1819</v>
      </c>
      <c r="G428" s="292" t="s">
        <v>621</v>
      </c>
      <c r="H428" s="47" t="str">
        <f t="shared" si="112"/>
        <v>要小学校</v>
      </c>
      <c r="I428" s="322" ph="1"/>
      <c r="J428" s="33" t="s">
        <v>858</v>
      </c>
      <c r="K428" s="166" t="str">
        <f t="shared" si="114"/>
        <v>つくば市要449-1</v>
      </c>
      <c r="L428" s="35" t="s">
        <v>857</v>
      </c>
      <c r="M428" s="33" t="s">
        <v>858</v>
      </c>
      <c r="N428" s="184">
        <v>298640449</v>
      </c>
      <c r="O428" s="184">
        <v>298648476</v>
      </c>
      <c r="P428" s="78"/>
      <c r="Q428" s="534" t="str">
        <f t="shared" ref="Q428:Q451" si="119">IF(P428="","","s"&amp;$P428)</f>
        <v/>
      </c>
      <c r="R428" s="55"/>
      <c r="S428" s="82"/>
      <c r="T428" s="55"/>
      <c r="U428" s="595" t="str">
        <f t="shared" si="107"/>
        <v/>
      </c>
      <c r="V428" s="55"/>
      <c r="W428" s="55"/>
      <c r="X428" s="78"/>
    </row>
    <row r="429" spans="2:24" s="1" customFormat="1" ht="44.25" customHeight="1">
      <c r="B429" s="259">
        <v>427</v>
      </c>
      <c r="C429" s="354">
        <v>26</v>
      </c>
      <c r="D429" s="354" t="s">
        <v>1843</v>
      </c>
      <c r="E429" s="354" t="s">
        <v>1849</v>
      </c>
      <c r="F429" s="364" t="s">
        <v>1819</v>
      </c>
      <c r="G429" s="292" t="s">
        <v>859</v>
      </c>
      <c r="H429" s="47" t="str">
        <f t="shared" si="112"/>
        <v>吉沼小学校</v>
      </c>
      <c r="I429" s="322" ph="1"/>
      <c r="J429" s="33" t="s">
        <v>861</v>
      </c>
      <c r="K429" s="166" t="str">
        <f t="shared" si="114"/>
        <v>つくば市吉沼1010</v>
      </c>
      <c r="L429" s="35" t="s">
        <v>860</v>
      </c>
      <c r="M429" s="33" t="s">
        <v>861</v>
      </c>
      <c r="N429" s="184">
        <v>298650783</v>
      </c>
      <c r="O429" s="184">
        <v>298650506</v>
      </c>
      <c r="P429" s="78"/>
      <c r="Q429" s="534" t="str">
        <f t="shared" si="119"/>
        <v/>
      </c>
      <c r="R429" s="55"/>
      <c r="S429" s="82"/>
      <c r="T429" s="55"/>
      <c r="U429" s="593" t="str">
        <f t="shared" si="107"/>
        <v/>
      </c>
      <c r="V429" s="55"/>
      <c r="W429" s="55"/>
      <c r="X429" s="78"/>
    </row>
    <row r="430" spans="2:24" s="1" customFormat="1" ht="44.25" customHeight="1">
      <c r="B430" s="259">
        <v>428</v>
      </c>
      <c r="C430" s="354">
        <v>27</v>
      </c>
      <c r="D430" s="354" t="s">
        <v>1843</v>
      </c>
      <c r="E430" s="354" t="s">
        <v>1849</v>
      </c>
      <c r="F430" s="364" t="s">
        <v>1819</v>
      </c>
      <c r="G430" s="292" t="s">
        <v>862</v>
      </c>
      <c r="H430" s="47" t="str">
        <f t="shared" si="112"/>
        <v>茎崎第一小学校</v>
      </c>
      <c r="I430" s="322" ph="1"/>
      <c r="J430" s="33" t="s">
        <v>210</v>
      </c>
      <c r="K430" s="166" t="str">
        <f t="shared" si="114"/>
        <v>つくば市高崎2290</v>
      </c>
      <c r="L430" s="35" t="s">
        <v>863</v>
      </c>
      <c r="M430" s="33" t="s">
        <v>210</v>
      </c>
      <c r="N430" s="184">
        <v>298720690</v>
      </c>
      <c r="O430" s="184">
        <v>298720696</v>
      </c>
      <c r="P430" s="78"/>
      <c r="Q430" s="534" t="str">
        <f t="shared" si="119"/>
        <v/>
      </c>
      <c r="R430" s="55"/>
      <c r="S430" s="82"/>
      <c r="T430" s="55"/>
      <c r="U430" s="593" t="str">
        <f t="shared" si="107"/>
        <v/>
      </c>
      <c r="V430" s="55"/>
      <c r="W430" s="55"/>
      <c r="X430" s="114"/>
    </row>
    <row r="431" spans="2:24" s="1" customFormat="1" ht="44.25" customHeight="1">
      <c r="B431" s="259">
        <v>429</v>
      </c>
      <c r="C431" s="354">
        <v>28</v>
      </c>
      <c r="D431" s="354" t="s">
        <v>1843</v>
      </c>
      <c r="E431" s="354" t="s">
        <v>1849</v>
      </c>
      <c r="F431" s="364" t="s">
        <v>1819</v>
      </c>
      <c r="G431" s="292" t="s">
        <v>864</v>
      </c>
      <c r="H431" s="47" t="str">
        <f t="shared" si="112"/>
        <v>茎崎第二小学校</v>
      </c>
      <c r="I431" s="322" ph="1"/>
      <c r="J431" s="33" t="s">
        <v>866</v>
      </c>
      <c r="K431" s="166" t="str">
        <f t="shared" si="114"/>
        <v>つくば市上岩崎1076</v>
      </c>
      <c r="L431" s="35" t="s">
        <v>865</v>
      </c>
      <c r="M431" s="33" t="s">
        <v>866</v>
      </c>
      <c r="N431" s="184">
        <v>298760059</v>
      </c>
      <c r="O431" s="184">
        <v>298760065</v>
      </c>
      <c r="P431" s="78"/>
      <c r="Q431" s="534" t="str">
        <f t="shared" si="119"/>
        <v/>
      </c>
      <c r="R431" s="55"/>
      <c r="S431" s="82"/>
      <c r="T431" s="55"/>
      <c r="U431" s="593" t="str">
        <f t="shared" si="107"/>
        <v/>
      </c>
      <c r="V431" s="55"/>
      <c r="W431" s="55"/>
      <c r="X431" s="78"/>
    </row>
    <row r="432" spans="2:24" s="1" customFormat="1" ht="44.25" customHeight="1">
      <c r="B432" s="259">
        <v>430</v>
      </c>
      <c r="C432" s="354">
        <v>29</v>
      </c>
      <c r="D432" s="354" t="s">
        <v>1843</v>
      </c>
      <c r="E432" s="354" t="s">
        <v>1849</v>
      </c>
      <c r="F432" s="364" t="s">
        <v>1819</v>
      </c>
      <c r="G432" s="292" t="s">
        <v>867</v>
      </c>
      <c r="H432" s="47" t="str">
        <f t="shared" si="112"/>
        <v>茎崎第三小学校</v>
      </c>
      <c r="I432" s="322" ph="1"/>
      <c r="J432" s="33" t="s">
        <v>1853</v>
      </c>
      <c r="K432" s="166" t="str">
        <f t="shared" si="114"/>
        <v>つくば市小茎798-1</v>
      </c>
      <c r="L432" s="35" t="s">
        <v>868</v>
      </c>
      <c r="M432" s="33" t="s">
        <v>869</v>
      </c>
      <c r="N432" s="184">
        <v>298762461</v>
      </c>
      <c r="O432" s="184">
        <v>298762462</v>
      </c>
      <c r="P432" s="78"/>
      <c r="Q432" s="534" t="str">
        <f t="shared" si="119"/>
        <v/>
      </c>
      <c r="R432" s="55"/>
      <c r="S432" s="82"/>
      <c r="T432" s="55"/>
      <c r="U432" s="593" t="str">
        <f t="shared" si="107"/>
        <v/>
      </c>
      <c r="V432" s="55"/>
      <c r="W432" s="55"/>
      <c r="X432" s="78"/>
    </row>
    <row r="433" spans="2:24" s="1" customFormat="1" ht="44.25" customHeight="1">
      <c r="B433" s="259">
        <v>431</v>
      </c>
      <c r="C433" s="354">
        <v>30</v>
      </c>
      <c r="D433" s="354" t="s">
        <v>1843</v>
      </c>
      <c r="E433" s="354" t="s">
        <v>1849</v>
      </c>
      <c r="F433" s="364" t="s">
        <v>1819</v>
      </c>
      <c r="G433" s="292" t="s">
        <v>1850</v>
      </c>
      <c r="H433" s="47" t="str">
        <f>G433&amp;"小学校"</f>
        <v>香取台小学校</v>
      </c>
      <c r="I433" s="322" ph="1"/>
      <c r="J433" s="33" t="s">
        <v>194</v>
      </c>
      <c r="K433" s="166" t="str">
        <f t="shared" ref="K433" si="120">"つくば市"&amp;L433</f>
        <v>つくば市島名１７１６</v>
      </c>
      <c r="L433" s="35" t="s">
        <v>1851</v>
      </c>
      <c r="M433" s="33" t="s">
        <v>194</v>
      </c>
      <c r="N433" s="184">
        <v>298865711</v>
      </c>
      <c r="O433" s="184">
        <v>298470770</v>
      </c>
      <c r="P433" s="78"/>
      <c r="Q433" s="534" t="str">
        <f t="shared" si="119"/>
        <v/>
      </c>
      <c r="R433" s="55"/>
      <c r="S433" s="82"/>
      <c r="T433" s="55"/>
      <c r="U433" s="593" t="str">
        <f t="shared" si="107"/>
        <v/>
      </c>
      <c r="V433" s="55"/>
      <c r="W433" s="55"/>
      <c r="X433" s="78"/>
    </row>
    <row r="434" spans="2:24" s="1" customFormat="1" ht="44.25" customHeight="1">
      <c r="B434" s="259">
        <v>432</v>
      </c>
      <c r="C434" s="370">
        <v>31</v>
      </c>
      <c r="D434" s="370" t="s">
        <v>1843</v>
      </c>
      <c r="E434" s="370" t="s">
        <v>1849</v>
      </c>
      <c r="F434" s="398" t="s">
        <v>1819</v>
      </c>
      <c r="G434" s="294" t="s">
        <v>1852</v>
      </c>
      <c r="H434" s="48" t="str">
        <f t="shared" si="112"/>
        <v>研究学園小学校</v>
      </c>
      <c r="I434" s="332" ph="1"/>
      <c r="J434" s="49" t="s">
        <v>1855</v>
      </c>
      <c r="K434" s="170" t="str">
        <f t="shared" si="114"/>
        <v>つくば市研究学園2-26</v>
      </c>
      <c r="L434" s="51" t="s">
        <v>1854</v>
      </c>
      <c r="M434" s="49" t="s">
        <v>1855</v>
      </c>
      <c r="N434" s="223">
        <v>298797755</v>
      </c>
      <c r="O434" s="223">
        <v>298551071</v>
      </c>
      <c r="P434" s="79"/>
      <c r="Q434" s="535" t="str">
        <f t="shared" si="119"/>
        <v/>
      </c>
      <c r="R434" s="59"/>
      <c r="S434" s="83"/>
      <c r="T434" s="59"/>
      <c r="U434" s="596" t="str">
        <f t="shared" si="107"/>
        <v/>
      </c>
      <c r="V434" s="59"/>
      <c r="W434" s="59"/>
      <c r="X434" s="79"/>
    </row>
    <row r="435" spans="2:24" s="1" customFormat="1" ht="44.25" customHeight="1">
      <c r="B435" s="259">
        <v>433</v>
      </c>
      <c r="C435" s="352">
        <v>32</v>
      </c>
      <c r="D435" s="352" t="s">
        <v>1843</v>
      </c>
      <c r="E435" s="352" t="s">
        <v>1849</v>
      </c>
      <c r="F435" s="353" t="s">
        <v>1820</v>
      </c>
      <c r="G435" s="295" t="s">
        <v>186</v>
      </c>
      <c r="H435" s="269" t="str">
        <f>G435&amp;"中学校"</f>
        <v>桜中学校</v>
      </c>
      <c r="I435" s="326" ph="1"/>
      <c r="J435" s="199" t="s">
        <v>1770</v>
      </c>
      <c r="K435" s="200" t="str">
        <f t="shared" si="114"/>
        <v>つくば市さくらの森32</v>
      </c>
      <c r="L435" s="201" t="s">
        <v>1705</v>
      </c>
      <c r="M435" s="199" t="s">
        <v>1770</v>
      </c>
      <c r="N435" s="203">
        <v>298572038</v>
      </c>
      <c r="O435" s="203">
        <v>298576342</v>
      </c>
      <c r="P435" s="111"/>
      <c r="Q435" s="541" t="str">
        <f t="shared" si="119"/>
        <v/>
      </c>
      <c r="R435" s="60"/>
      <c r="S435" s="84"/>
      <c r="T435" s="60"/>
      <c r="U435" s="595" t="str">
        <f t="shared" si="107"/>
        <v/>
      </c>
      <c r="V435" s="60"/>
      <c r="W435" s="60"/>
      <c r="X435" s="111"/>
    </row>
    <row r="436" spans="2:24" s="1" customFormat="1" ht="44.25" customHeight="1">
      <c r="B436" s="259">
        <v>434</v>
      </c>
      <c r="C436" s="354">
        <v>33</v>
      </c>
      <c r="D436" s="354" t="s">
        <v>1843</v>
      </c>
      <c r="E436" s="354" t="s">
        <v>1849</v>
      </c>
      <c r="F436" s="364" t="s">
        <v>1820</v>
      </c>
      <c r="G436" s="292" t="s">
        <v>187</v>
      </c>
      <c r="H436" s="47" t="str">
        <f t="shared" ref="H436:H445" si="121">G436&amp;"中学校"</f>
        <v>竹園東中学校</v>
      </c>
      <c r="I436" s="322" ph="1"/>
      <c r="J436" s="33" t="s">
        <v>188</v>
      </c>
      <c r="K436" s="166" t="str">
        <f t="shared" si="114"/>
        <v>つくば市竹園3-11</v>
      </c>
      <c r="L436" s="182" t="s">
        <v>1486</v>
      </c>
      <c r="M436" s="33" t="s">
        <v>188</v>
      </c>
      <c r="N436" s="184">
        <v>298513467</v>
      </c>
      <c r="O436" s="184">
        <v>298512385</v>
      </c>
      <c r="P436" s="78"/>
      <c r="Q436" s="534" t="str">
        <f t="shared" si="119"/>
        <v/>
      </c>
      <c r="R436" s="55"/>
      <c r="S436" s="82"/>
      <c r="T436" s="55"/>
      <c r="U436" s="593" t="str">
        <f t="shared" si="107"/>
        <v/>
      </c>
      <c r="V436" s="55"/>
      <c r="W436" s="55"/>
      <c r="X436" s="78"/>
    </row>
    <row r="437" spans="2:24" s="1" customFormat="1" ht="44.25" customHeight="1">
      <c r="B437" s="259">
        <v>435</v>
      </c>
      <c r="C437" s="354">
        <v>34</v>
      </c>
      <c r="D437" s="354" t="s">
        <v>1843</v>
      </c>
      <c r="E437" s="354" t="s">
        <v>1849</v>
      </c>
      <c r="F437" s="364" t="s">
        <v>1820</v>
      </c>
      <c r="G437" s="292" t="s">
        <v>189</v>
      </c>
      <c r="H437" s="47" t="str">
        <f t="shared" si="121"/>
        <v>並木中学校</v>
      </c>
      <c r="I437" s="322" ph="1"/>
      <c r="J437" s="33" t="s">
        <v>190</v>
      </c>
      <c r="K437" s="166" t="str">
        <f t="shared" si="114"/>
        <v>つくば市並木3-8</v>
      </c>
      <c r="L437" s="182" t="s">
        <v>1487</v>
      </c>
      <c r="M437" s="33" t="s">
        <v>190</v>
      </c>
      <c r="N437" s="184">
        <v>298517100</v>
      </c>
      <c r="O437" s="184">
        <v>298512404</v>
      </c>
      <c r="P437" s="78"/>
      <c r="Q437" s="534" t="str">
        <f t="shared" si="119"/>
        <v/>
      </c>
      <c r="R437" s="55"/>
      <c r="S437" s="82"/>
      <c r="T437" s="55"/>
      <c r="U437" s="593" t="str">
        <f t="shared" si="107"/>
        <v/>
      </c>
      <c r="V437" s="55"/>
      <c r="W437" s="55"/>
      <c r="X437" s="78"/>
    </row>
    <row r="438" spans="2:24" s="1" customFormat="1" ht="44.25" customHeight="1">
      <c r="B438" s="259">
        <v>436</v>
      </c>
      <c r="C438" s="354">
        <v>35</v>
      </c>
      <c r="D438" s="354" t="s">
        <v>1843</v>
      </c>
      <c r="E438" s="354" t="s">
        <v>1849</v>
      </c>
      <c r="F438" s="364" t="s">
        <v>1820</v>
      </c>
      <c r="G438" s="292" t="s">
        <v>191</v>
      </c>
      <c r="H438" s="47" t="str">
        <f t="shared" si="121"/>
        <v>吾妻中学校</v>
      </c>
      <c r="I438" s="322" ph="1"/>
      <c r="J438" s="33" t="s">
        <v>1489</v>
      </c>
      <c r="K438" s="166" t="str">
        <f t="shared" si="114"/>
        <v>つくば市天久保1-9-1</v>
      </c>
      <c r="L438" s="182" t="s">
        <v>1488</v>
      </c>
      <c r="M438" s="33" t="s">
        <v>1489</v>
      </c>
      <c r="N438" s="184">
        <v>298527751</v>
      </c>
      <c r="O438" s="184">
        <v>298512579</v>
      </c>
      <c r="P438" s="78"/>
      <c r="Q438" s="534" t="str">
        <f t="shared" si="119"/>
        <v/>
      </c>
      <c r="R438" s="55"/>
      <c r="S438" s="82"/>
      <c r="T438" s="55"/>
      <c r="U438" s="593" t="str">
        <f t="shared" si="107"/>
        <v/>
      </c>
      <c r="V438" s="55"/>
      <c r="W438" s="55"/>
      <c r="X438" s="78"/>
    </row>
    <row r="439" spans="2:24" s="1" customFormat="1" ht="44.25" customHeight="1">
      <c r="B439" s="259">
        <v>437</v>
      </c>
      <c r="C439" s="354">
        <v>36</v>
      </c>
      <c r="D439" s="354" t="s">
        <v>1843</v>
      </c>
      <c r="E439" s="354" t="s">
        <v>1849</v>
      </c>
      <c r="F439" s="364" t="s">
        <v>1820</v>
      </c>
      <c r="G439" s="292" t="s">
        <v>195</v>
      </c>
      <c r="H439" s="47" t="str">
        <f t="shared" si="121"/>
        <v>谷田部中学校</v>
      </c>
      <c r="I439" s="322" ph="1"/>
      <c r="J439" s="33" t="s">
        <v>828</v>
      </c>
      <c r="K439" s="166" t="str">
        <f t="shared" si="114"/>
        <v>つくば市谷田部6100</v>
      </c>
      <c r="L439" s="182" t="s">
        <v>1490</v>
      </c>
      <c r="M439" s="33" t="s">
        <v>828</v>
      </c>
      <c r="N439" s="184">
        <v>298360008</v>
      </c>
      <c r="O439" s="184">
        <v>298363726</v>
      </c>
      <c r="P439" s="78"/>
      <c r="Q439" s="534" t="str">
        <f t="shared" si="119"/>
        <v/>
      </c>
      <c r="R439" s="55"/>
      <c r="S439" s="82"/>
      <c r="T439" s="55"/>
      <c r="U439" s="593" t="str">
        <f t="shared" si="107"/>
        <v/>
      </c>
      <c r="V439" s="55"/>
      <c r="W439" s="55"/>
      <c r="X439" s="78"/>
    </row>
    <row r="440" spans="2:24" s="1" customFormat="1" ht="44.25" customHeight="1">
      <c r="B440" s="259">
        <v>438</v>
      </c>
      <c r="C440" s="354">
        <v>37</v>
      </c>
      <c r="D440" s="354" t="s">
        <v>1843</v>
      </c>
      <c r="E440" s="354" t="s">
        <v>1849</v>
      </c>
      <c r="F440" s="364" t="s">
        <v>1820</v>
      </c>
      <c r="G440" s="292" t="s">
        <v>1491</v>
      </c>
      <c r="H440" s="47" t="str">
        <f t="shared" si="121"/>
        <v>高山中学校</v>
      </c>
      <c r="I440" s="322" ph="1"/>
      <c r="J440" s="33" t="s">
        <v>1493</v>
      </c>
      <c r="K440" s="166" t="str">
        <f t="shared" si="114"/>
        <v>つくば市下河原崎503</v>
      </c>
      <c r="L440" s="182" t="s">
        <v>1492</v>
      </c>
      <c r="M440" s="33" t="s">
        <v>1493</v>
      </c>
      <c r="N440" s="184">
        <v>298477325</v>
      </c>
      <c r="O440" s="184">
        <v>298470253</v>
      </c>
      <c r="P440" s="78"/>
      <c r="Q440" s="534" t="str">
        <f t="shared" si="119"/>
        <v/>
      </c>
      <c r="R440" s="55"/>
      <c r="S440" s="82"/>
      <c r="T440" s="55"/>
      <c r="U440" s="593" t="str">
        <f t="shared" si="107"/>
        <v/>
      </c>
      <c r="V440" s="55"/>
      <c r="W440" s="55"/>
      <c r="X440" s="78"/>
    </row>
    <row r="441" spans="2:24" s="1" customFormat="1" ht="44.25" customHeight="1">
      <c r="B441" s="259">
        <v>439</v>
      </c>
      <c r="C441" s="354">
        <v>38</v>
      </c>
      <c r="D441" s="354" t="s">
        <v>1843</v>
      </c>
      <c r="E441" s="354" t="s">
        <v>1849</v>
      </c>
      <c r="F441" s="364" t="s">
        <v>1820</v>
      </c>
      <c r="G441" s="292" t="s">
        <v>1494</v>
      </c>
      <c r="H441" s="47" t="str">
        <f t="shared" si="121"/>
        <v>手代木中学校</v>
      </c>
      <c r="I441" s="322" ph="1"/>
      <c r="J441" s="33" t="s">
        <v>198</v>
      </c>
      <c r="K441" s="166" t="str">
        <f t="shared" si="114"/>
        <v>つくば市松代5-10</v>
      </c>
      <c r="L441" s="182" t="s">
        <v>1495</v>
      </c>
      <c r="M441" s="33" t="s">
        <v>198</v>
      </c>
      <c r="N441" s="184">
        <v>298520721</v>
      </c>
      <c r="O441" s="184">
        <v>298521049</v>
      </c>
      <c r="P441" s="78"/>
      <c r="Q441" s="534" t="str">
        <f t="shared" si="119"/>
        <v/>
      </c>
      <c r="R441" s="55"/>
      <c r="S441" s="82"/>
      <c r="T441" s="55"/>
      <c r="U441" s="593" t="str">
        <f t="shared" si="107"/>
        <v/>
      </c>
      <c r="V441" s="55"/>
      <c r="W441" s="55"/>
      <c r="X441" s="78"/>
    </row>
    <row r="442" spans="2:24" s="1" customFormat="1" ht="44.25" customHeight="1">
      <c r="B442" s="259">
        <v>440</v>
      </c>
      <c r="C442" s="354">
        <v>39</v>
      </c>
      <c r="D442" s="354" t="s">
        <v>1843</v>
      </c>
      <c r="E442" s="354" t="s">
        <v>1849</v>
      </c>
      <c r="F442" s="364" t="s">
        <v>1820</v>
      </c>
      <c r="G442" s="292" t="s">
        <v>1496</v>
      </c>
      <c r="H442" s="47" t="str">
        <f t="shared" si="121"/>
        <v>谷田部東中学校</v>
      </c>
      <c r="I442" s="322" ph="1"/>
      <c r="J442" s="33" t="s">
        <v>204</v>
      </c>
      <c r="K442" s="166" t="str">
        <f t="shared" si="114"/>
        <v>つくば市東2-25-1</v>
      </c>
      <c r="L442" s="182" t="s">
        <v>1497</v>
      </c>
      <c r="M442" s="33" t="s">
        <v>204</v>
      </c>
      <c r="N442" s="184">
        <v>298557745</v>
      </c>
      <c r="O442" s="184">
        <v>298581647</v>
      </c>
      <c r="P442" s="78"/>
      <c r="Q442" s="534" t="str">
        <f t="shared" si="119"/>
        <v/>
      </c>
      <c r="R442" s="55"/>
      <c r="S442" s="82"/>
      <c r="T442" s="55"/>
      <c r="U442" s="593" t="str">
        <f t="shared" si="107"/>
        <v/>
      </c>
      <c r="V442" s="55"/>
      <c r="W442" s="55"/>
      <c r="X442" s="78"/>
    </row>
    <row r="443" spans="2:24" s="1" customFormat="1" ht="44.25" customHeight="1">
      <c r="B443" s="259">
        <v>441</v>
      </c>
      <c r="C443" s="354">
        <v>40</v>
      </c>
      <c r="D443" s="354" t="s">
        <v>1843</v>
      </c>
      <c r="E443" s="354" t="s">
        <v>1849</v>
      </c>
      <c r="F443" s="364" t="s">
        <v>1820</v>
      </c>
      <c r="G443" s="292" t="s">
        <v>1498</v>
      </c>
      <c r="H443" s="47" t="str">
        <f t="shared" si="121"/>
        <v>豊里中学校</v>
      </c>
      <c r="I443" s="322" ph="1"/>
      <c r="J443" s="33" t="s">
        <v>1666</v>
      </c>
      <c r="K443" s="166" t="str">
        <f t="shared" si="114"/>
        <v>つくば市高野1213</v>
      </c>
      <c r="L443" s="182" t="s">
        <v>1499</v>
      </c>
      <c r="M443" s="33" t="s">
        <v>1666</v>
      </c>
      <c r="N443" s="184">
        <v>298472307</v>
      </c>
      <c r="O443" s="184">
        <v>298470264</v>
      </c>
      <c r="P443" s="78"/>
      <c r="Q443" s="534" t="str">
        <f t="shared" si="119"/>
        <v/>
      </c>
      <c r="R443" s="55"/>
      <c r="S443" s="82"/>
      <c r="T443" s="55"/>
      <c r="U443" s="593" t="str">
        <f t="shared" si="107"/>
        <v/>
      </c>
      <c r="V443" s="55"/>
      <c r="W443" s="55"/>
      <c r="X443" s="78"/>
    </row>
    <row r="444" spans="2:24" s="1" customFormat="1" ht="44.25" customHeight="1">
      <c r="B444" s="259">
        <v>442</v>
      </c>
      <c r="C444" s="354">
        <v>41</v>
      </c>
      <c r="D444" s="354" t="s">
        <v>1843</v>
      </c>
      <c r="E444" s="354" t="s">
        <v>1849</v>
      </c>
      <c r="F444" s="364" t="s">
        <v>1820</v>
      </c>
      <c r="G444" s="292" t="s">
        <v>205</v>
      </c>
      <c r="H444" s="47" t="str">
        <f t="shared" si="121"/>
        <v>大穂中学校</v>
      </c>
      <c r="I444" s="322" ph="1"/>
      <c r="J444" s="33" t="s">
        <v>1686</v>
      </c>
      <c r="K444" s="166" t="str">
        <f t="shared" si="114"/>
        <v>つくば市篠崎475</v>
      </c>
      <c r="L444" s="182" t="s">
        <v>1500</v>
      </c>
      <c r="M444" s="33" t="s">
        <v>1686</v>
      </c>
      <c r="N444" s="184">
        <v>298640167</v>
      </c>
      <c r="O444" s="184">
        <v>298648479</v>
      </c>
      <c r="P444" s="78"/>
      <c r="Q444" s="534" t="str">
        <f t="shared" si="119"/>
        <v/>
      </c>
      <c r="R444" s="55"/>
      <c r="S444" s="82"/>
      <c r="T444" s="55"/>
      <c r="U444" s="593" t="str">
        <f t="shared" si="107"/>
        <v/>
      </c>
      <c r="V444" s="55"/>
      <c r="W444" s="55"/>
      <c r="X444" s="78"/>
    </row>
    <row r="445" spans="2:24" s="1" customFormat="1" ht="44.25" customHeight="1">
      <c r="B445" s="259">
        <v>443</v>
      </c>
      <c r="C445" s="354">
        <v>42</v>
      </c>
      <c r="D445" s="354" t="s">
        <v>1843</v>
      </c>
      <c r="E445" s="354" t="s">
        <v>1849</v>
      </c>
      <c r="F445" s="364" t="s">
        <v>1820</v>
      </c>
      <c r="G445" s="292" t="s">
        <v>1501</v>
      </c>
      <c r="H445" s="47" t="str">
        <f t="shared" si="121"/>
        <v>茎崎中学校</v>
      </c>
      <c r="I445" s="322" ph="1"/>
      <c r="J445" s="33" t="s">
        <v>869</v>
      </c>
      <c r="K445" s="166" t="str">
        <f t="shared" si="114"/>
        <v>つくば市小茎450</v>
      </c>
      <c r="L445" s="182" t="s">
        <v>1502</v>
      </c>
      <c r="M445" s="33" t="s">
        <v>869</v>
      </c>
      <c r="N445" s="184">
        <v>298760055</v>
      </c>
      <c r="O445" s="184">
        <v>298760053</v>
      </c>
      <c r="P445" s="78"/>
      <c r="Q445" s="534" t="str">
        <f t="shared" si="119"/>
        <v/>
      </c>
      <c r="R445" s="55"/>
      <c r="S445" s="82"/>
      <c r="T445" s="55"/>
      <c r="U445" s="593" t="str">
        <f t="shared" si="107"/>
        <v/>
      </c>
      <c r="V445" s="55"/>
      <c r="W445" s="55"/>
      <c r="X445" s="78"/>
    </row>
    <row r="446" spans="2:24" s="1" customFormat="1" ht="44.25" customHeight="1">
      <c r="B446" s="259">
        <v>444</v>
      </c>
      <c r="C446" s="279">
        <v>43</v>
      </c>
      <c r="D446" s="280" t="s">
        <v>1843</v>
      </c>
      <c r="E446" s="354" t="s">
        <v>1849</v>
      </c>
      <c r="F446" s="364" t="s">
        <v>1820</v>
      </c>
      <c r="G446" s="292" t="s">
        <v>209</v>
      </c>
      <c r="H446" s="47" t="str">
        <f>G446&amp;"中学校"</f>
        <v>高崎中学校</v>
      </c>
      <c r="I446" s="322" ph="1"/>
      <c r="J446" s="33" t="s">
        <v>210</v>
      </c>
      <c r="K446" s="166" t="str">
        <f t="shared" si="114"/>
        <v>つくば市高崎1730</v>
      </c>
      <c r="L446" s="182" t="s">
        <v>1503</v>
      </c>
      <c r="M446" s="33" t="s">
        <v>210</v>
      </c>
      <c r="N446" s="184">
        <v>298724473</v>
      </c>
      <c r="O446" s="184">
        <v>298724483</v>
      </c>
      <c r="P446" s="78"/>
      <c r="Q446" s="534" t="str">
        <f t="shared" si="119"/>
        <v/>
      </c>
      <c r="R446" s="55"/>
      <c r="S446" s="82"/>
      <c r="T446" s="55"/>
      <c r="U446" s="593" t="str">
        <f t="shared" si="107"/>
        <v/>
      </c>
      <c r="V446" s="55"/>
      <c r="W446" s="55"/>
      <c r="X446" s="78"/>
    </row>
    <row r="447" spans="2:24" s="1" customFormat="1" ht="44.25" customHeight="1">
      <c r="B447" s="259">
        <v>445</v>
      </c>
      <c r="C447" s="370">
        <v>44</v>
      </c>
      <c r="D447" s="259" t="s">
        <v>1843</v>
      </c>
      <c r="E447" s="280" t="s">
        <v>1849</v>
      </c>
      <c r="F447" s="280" t="s">
        <v>1820</v>
      </c>
      <c r="G447" s="300" t="s">
        <v>1856</v>
      </c>
      <c r="H447" s="275" t="str">
        <f>G447&amp;"中学校"</f>
        <v>研究学園中学校</v>
      </c>
      <c r="I447" s="331" ph="1"/>
      <c r="J447" s="226" t="s">
        <v>1857</v>
      </c>
      <c r="K447" s="173" t="str">
        <f t="shared" ref="K447" si="122">"つくば市"&amp;L447</f>
        <v>つくば市研究学園2-26</v>
      </c>
      <c r="L447" s="225" t="s">
        <v>1854</v>
      </c>
      <c r="M447" s="226" t="s">
        <v>1857</v>
      </c>
      <c r="N447" s="210">
        <v>298695321</v>
      </c>
      <c r="O447" s="210">
        <v>298552300</v>
      </c>
      <c r="P447" s="80"/>
      <c r="Q447" s="549" t="str">
        <f t="shared" ref="Q447" si="123">IF(P447="","","s"&amp;$P447)</f>
        <v/>
      </c>
      <c r="R447" s="56"/>
      <c r="S447" s="85"/>
      <c r="T447" s="56"/>
      <c r="U447" s="593" t="str">
        <f t="shared" si="107"/>
        <v/>
      </c>
      <c r="V447" s="56"/>
      <c r="W447" s="56"/>
      <c r="X447" s="80"/>
    </row>
    <row r="448" spans="2:24" s="1" customFormat="1" ht="44.25" customHeight="1">
      <c r="B448" s="259">
        <v>446</v>
      </c>
      <c r="C448" s="352">
        <v>45</v>
      </c>
      <c r="D448" s="260" t="s">
        <v>1843</v>
      </c>
      <c r="E448" s="260" t="s">
        <v>1849</v>
      </c>
      <c r="F448" s="260" t="s">
        <v>1819</v>
      </c>
      <c r="G448" s="430" t="s">
        <v>1773</v>
      </c>
      <c r="H448" s="260" t="str">
        <f t="shared" ref="H448:H451" si="124">G448&amp;"義務教育学校"</f>
        <v>春日学園義務教育学校</v>
      </c>
      <c r="I448" s="321" ph="1"/>
      <c r="J448" s="431" t="s">
        <v>1651</v>
      </c>
      <c r="K448" s="162" t="str">
        <f t="shared" si="114"/>
        <v>つくば市春日2-47</v>
      </c>
      <c r="L448" s="432" t="s">
        <v>1665</v>
      </c>
      <c r="M448" s="431" t="s">
        <v>1651</v>
      </c>
      <c r="N448" s="373">
        <v>298563110</v>
      </c>
      <c r="O448" s="373">
        <v>298563112</v>
      </c>
      <c r="P448" s="77"/>
      <c r="Q448" s="541" t="str">
        <f t="shared" si="119"/>
        <v/>
      </c>
      <c r="R448" s="60"/>
      <c r="S448" s="429"/>
      <c r="T448" s="54"/>
      <c r="U448" s="593" t="str">
        <f t="shared" si="107"/>
        <v/>
      </c>
      <c r="V448" s="54"/>
      <c r="W448" s="54"/>
      <c r="X448" s="77"/>
    </row>
    <row r="449" spans="2:24" s="1" customFormat="1" ht="44.25" customHeight="1">
      <c r="B449" s="259">
        <v>447</v>
      </c>
      <c r="C449" s="354">
        <v>46</v>
      </c>
      <c r="D449" s="354" t="s">
        <v>1843</v>
      </c>
      <c r="E449" s="354" t="s">
        <v>1849</v>
      </c>
      <c r="F449" s="354" t="s">
        <v>1820</v>
      </c>
      <c r="G449" s="301" t="s">
        <v>1771</v>
      </c>
      <c r="H449" s="354" t="str">
        <f>G449&amp;"義務教育学校"</f>
        <v>秀峰筑波義務教育学校</v>
      </c>
      <c r="I449" s="322" ph="1"/>
      <c r="J449" s="227" t="s">
        <v>1661</v>
      </c>
      <c r="K449" s="166" t="str">
        <f t="shared" ref="K449" si="125">"つくば市"&amp;L449</f>
        <v>つくば市北条5073</v>
      </c>
      <c r="L449" s="397" t="s">
        <v>1657</v>
      </c>
      <c r="M449" s="227" t="s">
        <v>1661</v>
      </c>
      <c r="N449" s="228">
        <v>298462611</v>
      </c>
      <c r="O449" s="228">
        <v>298670066</v>
      </c>
      <c r="P449" s="78"/>
      <c r="Q449" s="534" t="str">
        <f t="shared" ref="Q449" si="126">IF(P449="","","s"&amp;$P449)</f>
        <v/>
      </c>
      <c r="R449" s="55"/>
      <c r="S449" s="82"/>
      <c r="T449" s="55"/>
      <c r="U449" s="593" t="str">
        <f t="shared" si="107"/>
        <v/>
      </c>
      <c r="V449" s="55"/>
      <c r="W449" s="55"/>
      <c r="X449" s="78"/>
    </row>
    <row r="450" spans="2:24" s="1" customFormat="1" ht="44.25" customHeight="1">
      <c r="B450" s="259">
        <v>448</v>
      </c>
      <c r="C450" s="354">
        <v>47</v>
      </c>
      <c r="D450" s="354" t="s">
        <v>1843</v>
      </c>
      <c r="E450" s="354" t="s">
        <v>1849</v>
      </c>
      <c r="F450" s="354" t="s">
        <v>1820</v>
      </c>
      <c r="G450" s="301" t="s">
        <v>1887</v>
      </c>
      <c r="H450" s="354" t="str">
        <f>G450&amp;"義務教育学校"</f>
        <v>学園の森義務教育学校</v>
      </c>
      <c r="I450" s="322" ph="1"/>
      <c r="J450" s="227" t="s">
        <v>1674</v>
      </c>
      <c r="K450" s="166" t="str">
        <f t="shared" si="114"/>
        <v>つくば市学園の森2-15-1</v>
      </c>
      <c r="L450" s="397" t="s">
        <v>1888</v>
      </c>
      <c r="M450" s="227" t="s">
        <v>1889</v>
      </c>
      <c r="N450" s="228">
        <v>298463115</v>
      </c>
      <c r="O450" s="228">
        <v>298562112</v>
      </c>
      <c r="P450" s="78"/>
      <c r="Q450" s="534" t="str">
        <f t="shared" si="119"/>
        <v/>
      </c>
      <c r="R450" s="55"/>
      <c r="S450" s="82"/>
      <c r="T450" s="55"/>
      <c r="U450" s="593" t="str">
        <f t="shared" si="107"/>
        <v/>
      </c>
      <c r="V450" s="55"/>
      <c r="W450" s="55"/>
      <c r="X450" s="78"/>
    </row>
    <row r="451" spans="2:24" s="1" customFormat="1" ht="44.25" customHeight="1">
      <c r="B451" s="259">
        <v>449</v>
      </c>
      <c r="C451" s="370">
        <v>48</v>
      </c>
      <c r="D451" s="370" t="s">
        <v>1843</v>
      </c>
      <c r="E451" s="370" t="s">
        <v>1849</v>
      </c>
      <c r="F451" s="370" t="s">
        <v>1819</v>
      </c>
      <c r="G451" s="302" t="s">
        <v>1772</v>
      </c>
      <c r="H451" s="370" t="str">
        <f t="shared" si="124"/>
        <v>みどりの学園義務教育学校</v>
      </c>
      <c r="I451" s="332" ph="1"/>
      <c r="J451" s="229" t="s">
        <v>832</v>
      </c>
      <c r="K451" s="170" t="str">
        <f t="shared" si="114"/>
        <v>つくば市みどりの中央12-1</v>
      </c>
      <c r="L451" s="230" t="s">
        <v>1658</v>
      </c>
      <c r="M451" s="229" t="s">
        <v>832</v>
      </c>
      <c r="N451" s="231">
        <v>298462422</v>
      </c>
      <c r="O451" s="231">
        <v>298363020</v>
      </c>
      <c r="P451" s="79"/>
      <c r="Q451" s="535" t="str">
        <f t="shared" si="119"/>
        <v/>
      </c>
      <c r="R451" s="59"/>
      <c r="S451" s="83"/>
      <c r="T451" s="59"/>
      <c r="U451" s="596" t="str">
        <f t="shared" si="107"/>
        <v/>
      </c>
      <c r="V451" s="59"/>
      <c r="W451" s="59"/>
      <c r="X451" s="79"/>
    </row>
    <row r="452" spans="2:24" s="1" customFormat="1" ht="44.25" customHeight="1">
      <c r="B452" s="259">
        <v>450</v>
      </c>
      <c r="C452" s="260">
        <v>1</v>
      </c>
      <c r="D452" s="260" t="s">
        <v>1843</v>
      </c>
      <c r="E452" s="260" t="s">
        <v>1858</v>
      </c>
      <c r="F452" s="309" t="s">
        <v>1819</v>
      </c>
      <c r="G452" s="291" t="s">
        <v>870</v>
      </c>
      <c r="H452" s="42" t="str">
        <f t="shared" ref="H452:H460" si="127">G452&amp;"小学校"</f>
        <v>守谷小学校</v>
      </c>
      <c r="I452" s="321" ph="1"/>
      <c r="J452" s="43" t="s">
        <v>872</v>
      </c>
      <c r="K452" s="162" t="str">
        <f>"守谷市"&amp;L452</f>
        <v>守谷市本町858</v>
      </c>
      <c r="L452" s="45" t="s">
        <v>871</v>
      </c>
      <c r="M452" s="43" t="s">
        <v>872</v>
      </c>
      <c r="N452" s="46">
        <v>297480035</v>
      </c>
      <c r="O452" s="46">
        <v>297480879</v>
      </c>
      <c r="P452" s="77"/>
      <c r="Q452" s="536" t="str">
        <f t="shared" ref="Q452:Q464" si="128">IF(P452="","","s"&amp;$P452)</f>
        <v/>
      </c>
      <c r="R452" s="54"/>
      <c r="S452" s="54"/>
      <c r="T452" s="54"/>
      <c r="U452" s="595" t="str">
        <f t="shared" ref="U452:U515" si="129">IF(P452="","",(DATEDIF($Q452,$X$1,"y")&amp;"."&amp;DATEDIF($Q452,$X$1,"yM")))</f>
        <v/>
      </c>
      <c r="V452" s="54"/>
      <c r="W452" s="54"/>
      <c r="X452" s="77"/>
    </row>
    <row r="453" spans="2:24" s="1" customFormat="1" ht="44.25" customHeight="1">
      <c r="B453" s="259">
        <v>451</v>
      </c>
      <c r="C453" s="354">
        <v>2</v>
      </c>
      <c r="D453" s="354" t="s">
        <v>1843</v>
      </c>
      <c r="E453" s="354" t="s">
        <v>1858</v>
      </c>
      <c r="F453" s="364" t="s">
        <v>1819</v>
      </c>
      <c r="G453" s="292" t="s">
        <v>873</v>
      </c>
      <c r="H453" s="47" t="str">
        <f t="shared" si="127"/>
        <v>大井沢小学校</v>
      </c>
      <c r="I453" s="322" ph="1"/>
      <c r="J453" s="33" t="s">
        <v>875</v>
      </c>
      <c r="K453" s="166" t="str">
        <f t="shared" ref="K453:K464" si="130">"守谷市"&amp;L453</f>
        <v>守谷市薬師台4-12</v>
      </c>
      <c r="L453" s="35" t="s">
        <v>874</v>
      </c>
      <c r="M453" s="33" t="s">
        <v>875</v>
      </c>
      <c r="N453" s="36">
        <v>297458383</v>
      </c>
      <c r="O453" s="36">
        <v>297455757</v>
      </c>
      <c r="P453" s="78"/>
      <c r="Q453" s="534" t="str">
        <f t="shared" si="128"/>
        <v/>
      </c>
      <c r="R453" s="55"/>
      <c r="S453" s="55"/>
      <c r="T453" s="55"/>
      <c r="U453" s="593" t="str">
        <f t="shared" si="129"/>
        <v/>
      </c>
      <c r="V453" s="55"/>
      <c r="W453" s="55"/>
      <c r="X453" s="78"/>
    </row>
    <row r="454" spans="2:24" s="1" customFormat="1" ht="44.25" customHeight="1">
      <c r="B454" s="259">
        <v>452</v>
      </c>
      <c r="C454" s="354">
        <v>3</v>
      </c>
      <c r="D454" s="354" t="s">
        <v>1843</v>
      </c>
      <c r="E454" s="354" t="s">
        <v>1858</v>
      </c>
      <c r="F454" s="364" t="s">
        <v>1819</v>
      </c>
      <c r="G454" s="292" t="s">
        <v>876</v>
      </c>
      <c r="H454" s="47" t="str">
        <f t="shared" si="127"/>
        <v>大野小学校</v>
      </c>
      <c r="I454" s="322" ph="1"/>
      <c r="J454" s="33" t="s">
        <v>878</v>
      </c>
      <c r="K454" s="166" t="str">
        <f t="shared" si="130"/>
        <v>守谷市野木崎492</v>
      </c>
      <c r="L454" s="35" t="s">
        <v>877</v>
      </c>
      <c r="M454" s="33" t="s">
        <v>878</v>
      </c>
      <c r="N454" s="36">
        <v>297480058</v>
      </c>
      <c r="O454" s="36">
        <v>297480768</v>
      </c>
      <c r="P454" s="78"/>
      <c r="Q454" s="534" t="str">
        <f t="shared" si="128"/>
        <v/>
      </c>
      <c r="R454" s="55"/>
      <c r="S454" s="55"/>
      <c r="T454" s="55"/>
      <c r="U454" s="593" t="str">
        <f t="shared" si="129"/>
        <v/>
      </c>
      <c r="V454" s="55"/>
      <c r="W454" s="55"/>
      <c r="X454" s="114"/>
    </row>
    <row r="455" spans="2:24" s="1" customFormat="1" ht="44.25" customHeight="1">
      <c r="B455" s="259">
        <v>453</v>
      </c>
      <c r="C455" s="354">
        <v>4</v>
      </c>
      <c r="D455" s="354" t="s">
        <v>1843</v>
      </c>
      <c r="E455" s="354" t="s">
        <v>1858</v>
      </c>
      <c r="F455" s="364" t="s">
        <v>1819</v>
      </c>
      <c r="G455" s="292" t="s">
        <v>60</v>
      </c>
      <c r="H455" s="47" t="str">
        <f t="shared" si="127"/>
        <v>高野小学校</v>
      </c>
      <c r="I455" s="322" ph="1"/>
      <c r="J455" s="33" t="s">
        <v>880</v>
      </c>
      <c r="K455" s="166" t="str">
        <f t="shared" si="130"/>
        <v>守谷市高野1342</v>
      </c>
      <c r="L455" s="35" t="s">
        <v>879</v>
      </c>
      <c r="M455" s="33" t="s">
        <v>880</v>
      </c>
      <c r="N455" s="36">
        <v>297480004</v>
      </c>
      <c r="O455" s="36">
        <v>297480105</v>
      </c>
      <c r="P455" s="78"/>
      <c r="Q455" s="534" t="str">
        <f t="shared" si="128"/>
        <v/>
      </c>
      <c r="R455" s="55"/>
      <c r="S455" s="55"/>
      <c r="T455" s="55"/>
      <c r="U455" s="593" t="str">
        <f t="shared" si="129"/>
        <v/>
      </c>
      <c r="V455" s="55"/>
      <c r="W455" s="55"/>
      <c r="X455" s="78"/>
    </row>
    <row r="456" spans="2:24" s="1" customFormat="1" ht="44.25" customHeight="1">
      <c r="B456" s="259">
        <v>454</v>
      </c>
      <c r="C456" s="354">
        <v>5</v>
      </c>
      <c r="D456" s="354" t="s">
        <v>1843</v>
      </c>
      <c r="E456" s="354" t="s">
        <v>1858</v>
      </c>
      <c r="F456" s="364" t="s">
        <v>1819</v>
      </c>
      <c r="G456" s="292" t="s">
        <v>881</v>
      </c>
      <c r="H456" s="47" t="str">
        <f t="shared" si="127"/>
        <v>黒内小学校</v>
      </c>
      <c r="I456" s="322" ph="1"/>
      <c r="J456" s="33" t="s">
        <v>883</v>
      </c>
      <c r="K456" s="166" t="str">
        <f t="shared" si="130"/>
        <v>守谷市百合ケ丘2-2349</v>
      </c>
      <c r="L456" s="35" t="s">
        <v>882</v>
      </c>
      <c r="M456" s="33" t="s">
        <v>883</v>
      </c>
      <c r="N456" s="36">
        <v>297485976</v>
      </c>
      <c r="O456" s="36">
        <v>297485977</v>
      </c>
      <c r="P456" s="78"/>
      <c r="Q456" s="534" t="str">
        <f t="shared" si="128"/>
        <v/>
      </c>
      <c r="R456" s="55"/>
      <c r="S456" s="55"/>
      <c r="T456" s="55"/>
      <c r="U456" s="593" t="str">
        <f t="shared" si="129"/>
        <v/>
      </c>
      <c r="V456" s="55"/>
      <c r="W456" s="55"/>
      <c r="X456" s="78"/>
    </row>
    <row r="457" spans="2:24" s="1" customFormat="1" ht="44.25" customHeight="1">
      <c r="B457" s="259">
        <v>455</v>
      </c>
      <c r="C457" s="354">
        <v>6</v>
      </c>
      <c r="D457" s="354" t="s">
        <v>1843</v>
      </c>
      <c r="E457" s="354" t="s">
        <v>1858</v>
      </c>
      <c r="F457" s="364" t="s">
        <v>1819</v>
      </c>
      <c r="G457" s="292" t="s">
        <v>884</v>
      </c>
      <c r="H457" s="47" t="str">
        <f t="shared" si="127"/>
        <v>御所ケ丘小学校</v>
      </c>
      <c r="I457" s="322" ph="1"/>
      <c r="J457" s="33" t="s">
        <v>886</v>
      </c>
      <c r="K457" s="166" t="str">
        <f t="shared" si="130"/>
        <v>守谷市御所ケ丘5-15</v>
      </c>
      <c r="L457" s="35" t="s">
        <v>885</v>
      </c>
      <c r="M457" s="33" t="s">
        <v>886</v>
      </c>
      <c r="N457" s="36">
        <v>297486161</v>
      </c>
      <c r="O457" s="36">
        <v>297486162</v>
      </c>
      <c r="P457" s="78"/>
      <c r="Q457" s="534" t="str">
        <f t="shared" si="128"/>
        <v/>
      </c>
      <c r="R457" s="55"/>
      <c r="S457" s="55"/>
      <c r="T457" s="55"/>
      <c r="U457" s="593" t="str">
        <f t="shared" si="129"/>
        <v/>
      </c>
      <c r="V457" s="55"/>
      <c r="W457" s="55"/>
      <c r="X457" s="78"/>
    </row>
    <row r="458" spans="2:24" s="1" customFormat="1" ht="44.25" customHeight="1">
      <c r="B458" s="259">
        <v>456</v>
      </c>
      <c r="C458" s="354">
        <v>7</v>
      </c>
      <c r="D458" s="354" t="s">
        <v>1843</v>
      </c>
      <c r="E458" s="354" t="s">
        <v>1858</v>
      </c>
      <c r="F458" s="364" t="s">
        <v>1819</v>
      </c>
      <c r="G458" s="292" t="s">
        <v>887</v>
      </c>
      <c r="H458" s="47" t="str">
        <f t="shared" si="127"/>
        <v>郷州小学校</v>
      </c>
      <c r="I458" s="322" ph="1"/>
      <c r="J458" s="33" t="s">
        <v>889</v>
      </c>
      <c r="K458" s="166" t="str">
        <f t="shared" si="130"/>
        <v>守谷市みずき野5-4-1</v>
      </c>
      <c r="L458" s="35" t="s">
        <v>888</v>
      </c>
      <c r="M458" s="33" t="s">
        <v>889</v>
      </c>
      <c r="N458" s="36">
        <v>297485551</v>
      </c>
      <c r="O458" s="36">
        <v>297485552</v>
      </c>
      <c r="P458" s="78"/>
      <c r="Q458" s="534" t="str">
        <f t="shared" si="128"/>
        <v/>
      </c>
      <c r="R458" s="55"/>
      <c r="S458" s="55"/>
      <c r="T458" s="55"/>
      <c r="U458" s="593" t="str">
        <f t="shared" si="129"/>
        <v/>
      </c>
      <c r="V458" s="55"/>
      <c r="W458" s="55"/>
      <c r="X458" s="78"/>
    </row>
    <row r="459" spans="2:24" s="1" customFormat="1" ht="44.25" customHeight="1">
      <c r="B459" s="259">
        <v>457</v>
      </c>
      <c r="C459" s="354">
        <v>8</v>
      </c>
      <c r="D459" s="354" t="s">
        <v>1843</v>
      </c>
      <c r="E459" s="354" t="s">
        <v>1858</v>
      </c>
      <c r="F459" s="364" t="s">
        <v>1819</v>
      </c>
      <c r="G459" s="292" t="s">
        <v>890</v>
      </c>
      <c r="H459" s="47" t="str">
        <f t="shared" si="127"/>
        <v>松前台小学校</v>
      </c>
      <c r="I459" s="322" ph="1"/>
      <c r="J459" s="33" t="s">
        <v>892</v>
      </c>
      <c r="K459" s="166" t="str">
        <f t="shared" si="130"/>
        <v>守谷市松前台2-16</v>
      </c>
      <c r="L459" s="35" t="s">
        <v>891</v>
      </c>
      <c r="M459" s="33" t="s">
        <v>892</v>
      </c>
      <c r="N459" s="36">
        <v>297455525</v>
      </c>
      <c r="O459" s="36">
        <v>297455526</v>
      </c>
      <c r="P459" s="78"/>
      <c r="Q459" s="534" t="str">
        <f t="shared" si="128"/>
        <v/>
      </c>
      <c r="R459" s="55"/>
      <c r="S459" s="55"/>
      <c r="T459" s="55"/>
      <c r="U459" s="593" t="str">
        <f t="shared" si="129"/>
        <v/>
      </c>
      <c r="V459" s="55"/>
      <c r="W459" s="55"/>
      <c r="X459" s="114"/>
    </row>
    <row r="460" spans="2:24" s="1" customFormat="1" ht="44.25" customHeight="1">
      <c r="B460" s="259">
        <v>458</v>
      </c>
      <c r="C460" s="280">
        <v>9</v>
      </c>
      <c r="D460" s="280" t="s">
        <v>1843</v>
      </c>
      <c r="E460" s="352" t="s">
        <v>1858</v>
      </c>
      <c r="F460" s="353" t="s">
        <v>1819</v>
      </c>
      <c r="G460" s="293" t="s">
        <v>893</v>
      </c>
      <c r="H460" s="265" t="str">
        <f t="shared" si="127"/>
        <v>松ケ丘小学校</v>
      </c>
      <c r="I460" s="318" ph="1"/>
      <c r="J460" s="185" t="s">
        <v>895</v>
      </c>
      <c r="K460" s="176" t="str">
        <f t="shared" si="130"/>
        <v>守谷市松ケ丘4-12</v>
      </c>
      <c r="L460" s="217" t="s">
        <v>894</v>
      </c>
      <c r="M460" s="185" t="s">
        <v>895</v>
      </c>
      <c r="N460" s="204">
        <v>297488551</v>
      </c>
      <c r="O460" s="204">
        <v>297488552</v>
      </c>
      <c r="P460" s="81"/>
      <c r="Q460" s="542" t="str">
        <f t="shared" si="128"/>
        <v/>
      </c>
      <c r="R460" s="57"/>
      <c r="S460" s="57"/>
      <c r="T460" s="57"/>
      <c r="U460" s="593" t="str">
        <f t="shared" si="129"/>
        <v/>
      </c>
      <c r="V460" s="57"/>
      <c r="W460" s="57"/>
      <c r="X460" s="81"/>
    </row>
    <row r="461" spans="2:24" s="1" customFormat="1" ht="44.25" customHeight="1">
      <c r="B461" s="259">
        <v>459</v>
      </c>
      <c r="C461" s="260">
        <v>10</v>
      </c>
      <c r="D461" s="260" t="s">
        <v>1843</v>
      </c>
      <c r="E461" s="260" t="s">
        <v>1858</v>
      </c>
      <c r="F461" s="309" t="s">
        <v>1820</v>
      </c>
      <c r="G461" s="295" t="s">
        <v>870</v>
      </c>
      <c r="H461" s="269" t="str">
        <f>G461&amp;"中学校"</f>
        <v>守谷中学校</v>
      </c>
      <c r="I461" s="326" ph="1"/>
      <c r="J461" s="199" t="s">
        <v>883</v>
      </c>
      <c r="K461" s="200" t="str">
        <f t="shared" si="130"/>
        <v>守谷市百合ケ丘2-2675</v>
      </c>
      <c r="L461" s="201" t="s">
        <v>1504</v>
      </c>
      <c r="M461" s="199" t="s">
        <v>883</v>
      </c>
      <c r="N461" s="358">
        <v>297480034</v>
      </c>
      <c r="O461" s="358">
        <v>297480147</v>
      </c>
      <c r="P461" s="111"/>
      <c r="Q461" s="541" t="str">
        <f t="shared" si="128"/>
        <v/>
      </c>
      <c r="R461" s="60"/>
      <c r="S461" s="60"/>
      <c r="T461" s="60"/>
      <c r="U461" s="593" t="str">
        <f t="shared" si="129"/>
        <v/>
      </c>
      <c r="V461" s="60"/>
      <c r="W461" s="60"/>
      <c r="X461" s="111"/>
    </row>
    <row r="462" spans="2:24" s="1" customFormat="1" ht="44.25" customHeight="1">
      <c r="B462" s="259">
        <v>460</v>
      </c>
      <c r="C462" s="354">
        <v>11</v>
      </c>
      <c r="D462" s="354" t="s">
        <v>1843</v>
      </c>
      <c r="E462" s="354" t="s">
        <v>1858</v>
      </c>
      <c r="F462" s="364" t="s">
        <v>1820</v>
      </c>
      <c r="G462" s="292" t="s">
        <v>1454</v>
      </c>
      <c r="H462" s="47" t="str">
        <f t="shared" ref="H462:H464" si="131">G462&amp;"中学校"</f>
        <v>愛宕中学校</v>
      </c>
      <c r="I462" s="322" ph="1"/>
      <c r="J462" s="33" t="s">
        <v>872</v>
      </c>
      <c r="K462" s="166" t="str">
        <f t="shared" si="130"/>
        <v>守谷市本町4325-2</v>
      </c>
      <c r="L462" s="182" t="s">
        <v>1505</v>
      </c>
      <c r="M462" s="33" t="s">
        <v>872</v>
      </c>
      <c r="N462" s="36">
        <v>297486601</v>
      </c>
      <c r="O462" s="36">
        <v>297486602</v>
      </c>
      <c r="P462" s="78"/>
      <c r="Q462" s="534" t="str">
        <f t="shared" si="128"/>
        <v/>
      </c>
      <c r="R462" s="55"/>
      <c r="S462" s="55"/>
      <c r="T462" s="55"/>
      <c r="U462" s="593" t="str">
        <f t="shared" si="129"/>
        <v/>
      </c>
      <c r="V462" s="55"/>
      <c r="W462" s="55"/>
      <c r="X462" s="78"/>
    </row>
    <row r="463" spans="2:24" s="1" customFormat="1" ht="44.25" customHeight="1">
      <c r="B463" s="259">
        <v>461</v>
      </c>
      <c r="C463" s="354">
        <v>12</v>
      </c>
      <c r="D463" s="354" t="s">
        <v>1843</v>
      </c>
      <c r="E463" s="354" t="s">
        <v>1858</v>
      </c>
      <c r="F463" s="364" t="s">
        <v>1820</v>
      </c>
      <c r="G463" s="292" t="s">
        <v>884</v>
      </c>
      <c r="H463" s="47" t="str">
        <f t="shared" si="131"/>
        <v>御所ケ丘中学校</v>
      </c>
      <c r="I463" s="322" ph="1"/>
      <c r="J463" s="33" t="s">
        <v>886</v>
      </c>
      <c r="K463" s="166" t="str">
        <f t="shared" si="130"/>
        <v>守谷市御所ケ丘4-16</v>
      </c>
      <c r="L463" s="182" t="s">
        <v>1506</v>
      </c>
      <c r="M463" s="33" t="s">
        <v>886</v>
      </c>
      <c r="N463" s="36">
        <v>297487891</v>
      </c>
      <c r="O463" s="36">
        <v>297487892</v>
      </c>
      <c r="P463" s="78"/>
      <c r="Q463" s="534" t="str">
        <f t="shared" si="128"/>
        <v/>
      </c>
      <c r="R463" s="55"/>
      <c r="S463" s="55"/>
      <c r="T463" s="55"/>
      <c r="U463" s="593" t="str">
        <f t="shared" si="129"/>
        <v/>
      </c>
      <c r="V463" s="55"/>
      <c r="W463" s="55"/>
      <c r="X463" s="78"/>
    </row>
    <row r="464" spans="2:24" s="1" customFormat="1" ht="44.25" customHeight="1">
      <c r="B464" s="259">
        <v>462</v>
      </c>
      <c r="C464" s="370">
        <v>13</v>
      </c>
      <c r="D464" s="370" t="s">
        <v>1843</v>
      </c>
      <c r="E464" s="370" t="s">
        <v>1858</v>
      </c>
      <c r="F464" s="370" t="s">
        <v>1820</v>
      </c>
      <c r="G464" s="294" t="s">
        <v>1507</v>
      </c>
      <c r="H464" s="48" t="str">
        <f t="shared" si="131"/>
        <v>けやき台中学校</v>
      </c>
      <c r="I464" s="332" ph="1"/>
      <c r="J464" s="49" t="s">
        <v>1509</v>
      </c>
      <c r="K464" s="170" t="str">
        <f t="shared" si="130"/>
        <v>守谷市けやき台5-21-1</v>
      </c>
      <c r="L464" s="198" t="s">
        <v>1508</v>
      </c>
      <c r="M464" s="49" t="s">
        <v>1509</v>
      </c>
      <c r="N464" s="52">
        <v>297457431</v>
      </c>
      <c r="O464" s="52">
        <v>297457432</v>
      </c>
      <c r="P464" s="79"/>
      <c r="Q464" s="535" t="str">
        <f t="shared" si="128"/>
        <v/>
      </c>
      <c r="R464" s="59"/>
      <c r="S464" s="59"/>
      <c r="T464" s="59"/>
      <c r="U464" s="596" t="str">
        <f t="shared" si="129"/>
        <v/>
      </c>
      <c r="V464" s="59"/>
      <c r="W464" s="59"/>
      <c r="X464" s="79"/>
    </row>
    <row r="465" spans="2:24" s="1" customFormat="1" ht="44.25" customHeight="1">
      <c r="B465" s="259">
        <v>463</v>
      </c>
      <c r="C465" s="260">
        <v>1</v>
      </c>
      <c r="D465" s="260" t="s">
        <v>1843</v>
      </c>
      <c r="E465" s="260" t="s">
        <v>1890</v>
      </c>
      <c r="F465" s="309" t="s">
        <v>1819</v>
      </c>
      <c r="G465" s="291" t="s">
        <v>896</v>
      </c>
      <c r="H465" s="42" t="str">
        <f t="shared" ref="H465:H472" si="132">G465&amp;"小学校"</f>
        <v>江戸崎小学校</v>
      </c>
      <c r="I465" s="321" ph="1"/>
      <c r="J465" s="43" t="s">
        <v>898</v>
      </c>
      <c r="K465" s="162" t="str">
        <f>"稲敷市"&amp;L465</f>
        <v>稲敷市江戸崎甲3194</v>
      </c>
      <c r="L465" s="45" t="s">
        <v>897</v>
      </c>
      <c r="M465" s="43" t="s">
        <v>898</v>
      </c>
      <c r="N465" s="181">
        <v>298922200</v>
      </c>
      <c r="O465" s="181">
        <v>298923096</v>
      </c>
      <c r="P465" s="77"/>
      <c r="Q465" s="536" t="str">
        <f t="shared" ref="Q465:Q476" si="133">IF(P465="","","s"&amp;$P465)</f>
        <v/>
      </c>
      <c r="R465" s="54"/>
      <c r="S465" s="70"/>
      <c r="T465" s="86"/>
      <c r="U465" s="595" t="str">
        <f t="shared" si="129"/>
        <v/>
      </c>
      <c r="V465" s="54"/>
      <c r="W465" s="54"/>
      <c r="X465" s="77"/>
    </row>
    <row r="466" spans="2:24" s="1" customFormat="1" ht="44.25" customHeight="1">
      <c r="B466" s="259">
        <v>464</v>
      </c>
      <c r="C466" s="354">
        <v>2</v>
      </c>
      <c r="D466" s="354" t="s">
        <v>1843</v>
      </c>
      <c r="E466" s="354" t="s">
        <v>1890</v>
      </c>
      <c r="F466" s="364" t="s">
        <v>1819</v>
      </c>
      <c r="G466" s="292" t="s">
        <v>899</v>
      </c>
      <c r="H466" s="47" t="str">
        <f t="shared" si="132"/>
        <v>沼里小学校</v>
      </c>
      <c r="I466" s="322" ph="1"/>
      <c r="J466" s="33" t="s">
        <v>901</v>
      </c>
      <c r="K466" s="166" t="str">
        <f t="shared" ref="K466:K476" si="134">"稲敷市"&amp;L466</f>
        <v>稲敷市沼田2661-1</v>
      </c>
      <c r="L466" s="35" t="s">
        <v>900</v>
      </c>
      <c r="M466" s="33" t="s">
        <v>901</v>
      </c>
      <c r="N466" s="184">
        <v>298922042</v>
      </c>
      <c r="O466" s="184">
        <v>298923443</v>
      </c>
      <c r="P466" s="78"/>
      <c r="Q466" s="534" t="str">
        <f t="shared" si="133"/>
        <v/>
      </c>
      <c r="R466" s="55"/>
      <c r="S466" s="55"/>
      <c r="T466" s="55"/>
      <c r="U466" s="593" t="str">
        <f t="shared" si="129"/>
        <v/>
      </c>
      <c r="V466" s="55"/>
      <c r="W466" s="55"/>
      <c r="X466" s="78"/>
    </row>
    <row r="467" spans="2:24" s="1" customFormat="1" ht="44.25" customHeight="1">
      <c r="B467" s="259">
        <v>465</v>
      </c>
      <c r="C467" s="354">
        <v>3</v>
      </c>
      <c r="D467" s="354" t="s">
        <v>1843</v>
      </c>
      <c r="E467" s="354" t="s">
        <v>1890</v>
      </c>
      <c r="F467" s="364" t="s">
        <v>1819</v>
      </c>
      <c r="G467" s="292" t="s">
        <v>902</v>
      </c>
      <c r="H467" s="47" t="str">
        <f t="shared" si="132"/>
        <v>高田小学校</v>
      </c>
      <c r="I467" s="322" ph="1"/>
      <c r="J467" s="33" t="s">
        <v>2</v>
      </c>
      <c r="K467" s="166" t="str">
        <f t="shared" si="134"/>
        <v>稲敷市高田854</v>
      </c>
      <c r="L467" s="35" t="s">
        <v>903</v>
      </c>
      <c r="M467" s="33" t="s">
        <v>2</v>
      </c>
      <c r="N467" s="184">
        <v>298922242</v>
      </c>
      <c r="O467" s="184">
        <v>298923794</v>
      </c>
      <c r="P467" s="78"/>
      <c r="Q467" s="534" t="str">
        <f t="shared" si="133"/>
        <v/>
      </c>
      <c r="R467" s="55"/>
      <c r="S467" s="55"/>
      <c r="T467" s="55"/>
      <c r="U467" s="593" t="str">
        <f t="shared" si="129"/>
        <v/>
      </c>
      <c r="V467" s="55"/>
      <c r="W467" s="55"/>
      <c r="X467" s="78"/>
    </row>
    <row r="468" spans="2:24" s="1" customFormat="1" ht="44.25" customHeight="1">
      <c r="B468" s="259">
        <v>466</v>
      </c>
      <c r="C468" s="354">
        <v>4</v>
      </c>
      <c r="D468" s="354" t="s">
        <v>1843</v>
      </c>
      <c r="E468" s="354" t="s">
        <v>1890</v>
      </c>
      <c r="F468" s="364" t="s">
        <v>1819</v>
      </c>
      <c r="G468" s="292" t="s">
        <v>904</v>
      </c>
      <c r="H468" s="47" t="str">
        <f t="shared" si="132"/>
        <v>新利根小学校</v>
      </c>
      <c r="I468" s="322" ph="1"/>
      <c r="J468" s="33" t="s">
        <v>906</v>
      </c>
      <c r="K468" s="166" t="str">
        <f t="shared" si="134"/>
        <v>稲敷市柴崎7218-4</v>
      </c>
      <c r="L468" s="35" t="s">
        <v>905</v>
      </c>
      <c r="M468" s="33" t="s">
        <v>906</v>
      </c>
      <c r="N468" s="36" t="s">
        <v>907</v>
      </c>
      <c r="O468" s="36" t="s">
        <v>1748</v>
      </c>
      <c r="P468" s="78"/>
      <c r="Q468" s="534" t="str">
        <f t="shared" si="133"/>
        <v/>
      </c>
      <c r="R468" s="55"/>
      <c r="S468" s="55"/>
      <c r="T468" s="55"/>
      <c r="U468" s="593" t="str">
        <f t="shared" si="129"/>
        <v/>
      </c>
      <c r="V468" s="55"/>
      <c r="W468" s="55"/>
      <c r="X468" s="114"/>
    </row>
    <row r="469" spans="2:24" s="1" customFormat="1" ht="44.25" customHeight="1">
      <c r="B469" s="259">
        <v>467</v>
      </c>
      <c r="C469" s="354">
        <v>5</v>
      </c>
      <c r="D469" s="354" t="s">
        <v>1843</v>
      </c>
      <c r="E469" s="354" t="s">
        <v>1890</v>
      </c>
      <c r="F469" s="364" t="s">
        <v>1819</v>
      </c>
      <c r="G469" s="292" t="s">
        <v>1718</v>
      </c>
      <c r="H469" s="47" t="str">
        <f t="shared" si="132"/>
        <v>桜川小学校</v>
      </c>
      <c r="I469" s="322" ph="1"/>
      <c r="J469" s="33" t="s">
        <v>1721</v>
      </c>
      <c r="K469" s="166" t="str">
        <f t="shared" si="134"/>
        <v>稲敷市柏木4-5</v>
      </c>
      <c r="L469" s="35" t="s">
        <v>1720</v>
      </c>
      <c r="M469" s="33" t="s">
        <v>1721</v>
      </c>
      <c r="N469" s="36">
        <v>298942080</v>
      </c>
      <c r="O469" s="36">
        <v>298943080</v>
      </c>
      <c r="P469" s="78"/>
      <c r="Q469" s="534" t="str">
        <f t="shared" si="133"/>
        <v/>
      </c>
      <c r="R469" s="55"/>
      <c r="S469" s="55"/>
      <c r="T469" s="55"/>
      <c r="U469" s="593" t="str">
        <f t="shared" si="129"/>
        <v/>
      </c>
      <c r="V469" s="55"/>
      <c r="W469" s="55"/>
      <c r="X469" s="78"/>
    </row>
    <row r="470" spans="2:24" s="1" customFormat="1" ht="44.25" customHeight="1">
      <c r="B470" s="259">
        <v>468</v>
      </c>
      <c r="C470" s="354">
        <v>6</v>
      </c>
      <c r="D470" s="354" t="s">
        <v>1843</v>
      </c>
      <c r="E470" s="354" t="s">
        <v>1890</v>
      </c>
      <c r="F470" s="364" t="s">
        <v>1819</v>
      </c>
      <c r="G470" s="292" t="s">
        <v>908</v>
      </c>
      <c r="H470" s="47" t="str">
        <f t="shared" si="132"/>
        <v>あずま東小学校</v>
      </c>
      <c r="I470" s="322" ph="1"/>
      <c r="J470" s="33" t="s">
        <v>909</v>
      </c>
      <c r="K470" s="166" t="str">
        <f t="shared" si="134"/>
        <v>稲敷市佐原下手1-1</v>
      </c>
      <c r="L470" s="35" t="s">
        <v>1719</v>
      </c>
      <c r="M470" s="33" t="s">
        <v>909</v>
      </c>
      <c r="N470" s="36">
        <v>299783138</v>
      </c>
      <c r="O470" s="36">
        <v>299783616</v>
      </c>
      <c r="P470" s="78"/>
      <c r="Q470" s="534" t="str">
        <f t="shared" si="133"/>
        <v/>
      </c>
      <c r="R470" s="55"/>
      <c r="S470" s="55"/>
      <c r="T470" s="55"/>
      <c r="U470" s="593" t="str">
        <f t="shared" si="129"/>
        <v/>
      </c>
      <c r="V470" s="55"/>
      <c r="W470" s="55"/>
      <c r="X470" s="78"/>
    </row>
    <row r="471" spans="2:24" s="1" customFormat="1" ht="44.25" customHeight="1">
      <c r="B471" s="259">
        <v>469</v>
      </c>
      <c r="C471" s="354">
        <v>7</v>
      </c>
      <c r="D471" s="354" t="s">
        <v>1843</v>
      </c>
      <c r="E471" s="354" t="s">
        <v>1890</v>
      </c>
      <c r="F471" s="364" t="s">
        <v>1819</v>
      </c>
      <c r="G471" s="292" t="s">
        <v>910</v>
      </c>
      <c r="H471" s="47" t="str">
        <f t="shared" si="132"/>
        <v>あずま北小学校</v>
      </c>
      <c r="I471" s="322" ph="1"/>
      <c r="J471" s="33" t="s">
        <v>912</v>
      </c>
      <c r="K471" s="166" t="str">
        <f t="shared" si="134"/>
        <v>稲敷市伊佐部1673</v>
      </c>
      <c r="L471" s="35" t="s">
        <v>911</v>
      </c>
      <c r="M471" s="33" t="s">
        <v>912</v>
      </c>
      <c r="N471" s="36">
        <v>299790033</v>
      </c>
      <c r="O471" s="36">
        <v>299793284</v>
      </c>
      <c r="P471" s="78"/>
      <c r="Q471" s="534" t="str">
        <f t="shared" si="133"/>
        <v/>
      </c>
      <c r="R471" s="55"/>
      <c r="S471" s="55"/>
      <c r="T471" s="55"/>
      <c r="U471" s="593" t="str">
        <f t="shared" si="129"/>
        <v/>
      </c>
      <c r="V471" s="55"/>
      <c r="W471" s="55"/>
      <c r="X471" s="78"/>
    </row>
    <row r="472" spans="2:24" s="1" customFormat="1" ht="44.25" customHeight="1">
      <c r="B472" s="259">
        <v>470</v>
      </c>
      <c r="C472" s="280">
        <v>8</v>
      </c>
      <c r="D472" s="280" t="s">
        <v>1843</v>
      </c>
      <c r="E472" s="352" t="s">
        <v>1890</v>
      </c>
      <c r="F472" s="353" t="s">
        <v>1819</v>
      </c>
      <c r="G472" s="293" t="s">
        <v>1717</v>
      </c>
      <c r="H472" s="269" t="str">
        <f t="shared" si="132"/>
        <v>あずま西小学校</v>
      </c>
      <c r="I472" s="318" ph="1"/>
      <c r="J472" s="185" t="s">
        <v>212</v>
      </c>
      <c r="K472" s="176" t="str">
        <f t="shared" si="134"/>
        <v>稲敷市福田1125</v>
      </c>
      <c r="L472" s="217" t="s">
        <v>913</v>
      </c>
      <c r="M472" s="185" t="s">
        <v>212</v>
      </c>
      <c r="N472" s="204">
        <v>299792804</v>
      </c>
      <c r="O472" s="204">
        <v>299792905</v>
      </c>
      <c r="P472" s="81"/>
      <c r="Q472" s="542" t="str">
        <f t="shared" si="133"/>
        <v/>
      </c>
      <c r="R472" s="57"/>
      <c r="S472" s="57"/>
      <c r="T472" s="57"/>
      <c r="U472" s="596" t="str">
        <f t="shared" si="129"/>
        <v/>
      </c>
      <c r="V472" s="57"/>
      <c r="W472" s="57"/>
      <c r="X472" s="81"/>
    </row>
    <row r="473" spans="2:24" s="1" customFormat="1" ht="44.25" customHeight="1">
      <c r="B473" s="259">
        <v>471</v>
      </c>
      <c r="C473" s="260">
        <v>9</v>
      </c>
      <c r="D473" s="260" t="s">
        <v>1843</v>
      </c>
      <c r="E473" s="260" t="s">
        <v>1890</v>
      </c>
      <c r="F473" s="309" t="s">
        <v>1820</v>
      </c>
      <c r="G473" s="433" t="s">
        <v>896</v>
      </c>
      <c r="H473" s="42" t="str">
        <f>G473&amp;"中学校"</f>
        <v>江戸崎中学校</v>
      </c>
      <c r="I473" s="326" ph="1"/>
      <c r="J473" s="199" t="s">
        <v>898</v>
      </c>
      <c r="K473" s="200" t="str">
        <f t="shared" si="134"/>
        <v>稲敷市江戸崎甲2595</v>
      </c>
      <c r="L473" s="201" t="s">
        <v>1510</v>
      </c>
      <c r="M473" s="199" t="s">
        <v>898</v>
      </c>
      <c r="N473" s="203">
        <v>298922800</v>
      </c>
      <c r="O473" s="203">
        <v>298925497</v>
      </c>
      <c r="P473" s="111"/>
      <c r="Q473" s="541" t="str">
        <f t="shared" si="133"/>
        <v/>
      </c>
      <c r="R473" s="60"/>
      <c r="S473" s="60"/>
      <c r="T473" s="60"/>
      <c r="U473" s="595" t="str">
        <f t="shared" si="129"/>
        <v/>
      </c>
      <c r="V473" s="60"/>
      <c r="W473" s="60"/>
      <c r="X473" s="111"/>
    </row>
    <row r="474" spans="2:24" s="1" customFormat="1" ht="44.25" customHeight="1">
      <c r="B474" s="259">
        <v>472</v>
      </c>
      <c r="C474" s="354">
        <v>10</v>
      </c>
      <c r="D474" s="354" t="s">
        <v>1843</v>
      </c>
      <c r="E474" s="354" t="s">
        <v>1890</v>
      </c>
      <c r="F474" s="364" t="s">
        <v>1820</v>
      </c>
      <c r="G474" s="292" t="s">
        <v>211</v>
      </c>
      <c r="H474" s="47" t="str">
        <f t="shared" ref="H474:H476" si="135">G474&amp;"中学校"</f>
        <v>新利根中学校</v>
      </c>
      <c r="I474" s="322" ph="1"/>
      <c r="J474" s="33" t="s">
        <v>906</v>
      </c>
      <c r="K474" s="166" t="str">
        <f t="shared" si="134"/>
        <v>稲敷市柴崎7139</v>
      </c>
      <c r="L474" s="182" t="s">
        <v>1511</v>
      </c>
      <c r="M474" s="33" t="s">
        <v>906</v>
      </c>
      <c r="N474" s="36">
        <v>297872071</v>
      </c>
      <c r="O474" s="36">
        <v>297875272</v>
      </c>
      <c r="P474" s="78"/>
      <c r="Q474" s="534" t="str">
        <f t="shared" si="133"/>
        <v/>
      </c>
      <c r="R474" s="55"/>
      <c r="S474" s="55"/>
      <c r="T474" s="55"/>
      <c r="U474" s="593" t="str">
        <f t="shared" si="129"/>
        <v/>
      </c>
      <c r="V474" s="55"/>
      <c r="W474" s="55"/>
      <c r="X474" s="78"/>
    </row>
    <row r="475" spans="2:24" s="1" customFormat="1" ht="44.25" customHeight="1">
      <c r="B475" s="259">
        <v>473</v>
      </c>
      <c r="C475" s="354">
        <v>11</v>
      </c>
      <c r="D475" s="354" t="s">
        <v>1843</v>
      </c>
      <c r="E475" s="354" t="s">
        <v>1890</v>
      </c>
      <c r="F475" s="364" t="s">
        <v>1820</v>
      </c>
      <c r="G475" s="292" t="s">
        <v>1512</v>
      </c>
      <c r="H475" s="47" t="str">
        <f t="shared" si="135"/>
        <v>桜川中学校</v>
      </c>
      <c r="I475" s="322" ph="1"/>
      <c r="J475" s="33" t="s">
        <v>1688</v>
      </c>
      <c r="K475" s="166" t="str">
        <f t="shared" si="134"/>
        <v>稲敷市下馬渡770</v>
      </c>
      <c r="L475" s="182" t="s">
        <v>1513</v>
      </c>
      <c r="M475" s="33" t="s">
        <v>1688</v>
      </c>
      <c r="N475" s="184">
        <v>298942172</v>
      </c>
      <c r="O475" s="184">
        <v>298942796</v>
      </c>
      <c r="P475" s="78"/>
      <c r="Q475" s="534" t="str">
        <f t="shared" si="133"/>
        <v/>
      </c>
      <c r="R475" s="55"/>
      <c r="S475" s="55"/>
      <c r="T475" s="55"/>
      <c r="U475" s="593" t="str">
        <f t="shared" si="129"/>
        <v/>
      </c>
      <c r="V475" s="55"/>
      <c r="W475" s="55"/>
      <c r="X475" s="78"/>
    </row>
    <row r="476" spans="2:24" s="1" customFormat="1" ht="44.25" customHeight="1">
      <c r="B476" s="259">
        <v>474</v>
      </c>
      <c r="C476" s="370">
        <v>12</v>
      </c>
      <c r="D476" s="370" t="s">
        <v>1843</v>
      </c>
      <c r="E476" s="370" t="s">
        <v>1890</v>
      </c>
      <c r="F476" s="370" t="s">
        <v>1820</v>
      </c>
      <c r="G476" s="294" t="s">
        <v>1514</v>
      </c>
      <c r="H476" s="48" t="str">
        <f t="shared" si="135"/>
        <v>東中学校</v>
      </c>
      <c r="I476" s="332" ph="1"/>
      <c r="J476" s="49" t="s">
        <v>1687</v>
      </c>
      <c r="K476" s="170" t="str">
        <f t="shared" si="134"/>
        <v>稲敷市八千石77</v>
      </c>
      <c r="L476" s="198" t="s">
        <v>1515</v>
      </c>
      <c r="M476" s="49" t="s">
        <v>1687</v>
      </c>
      <c r="N476" s="52">
        <v>299792206</v>
      </c>
      <c r="O476" s="52">
        <v>299790828</v>
      </c>
      <c r="P476" s="79"/>
      <c r="Q476" s="535" t="str">
        <f t="shared" si="133"/>
        <v/>
      </c>
      <c r="R476" s="59"/>
      <c r="S476" s="59"/>
      <c r="T476" s="59"/>
      <c r="U476" s="596" t="str">
        <f t="shared" si="129"/>
        <v/>
      </c>
      <c r="V476" s="59"/>
      <c r="W476" s="59"/>
      <c r="X476" s="79"/>
    </row>
    <row r="477" spans="2:24" s="1" customFormat="1" ht="44.25" customHeight="1">
      <c r="B477" s="259">
        <v>475</v>
      </c>
      <c r="C477" s="260">
        <v>1</v>
      </c>
      <c r="D477" s="260" t="s">
        <v>1843</v>
      </c>
      <c r="E477" s="260" t="s">
        <v>1859</v>
      </c>
      <c r="F477" s="309" t="s">
        <v>1819</v>
      </c>
      <c r="G477" s="291" t="s">
        <v>1649</v>
      </c>
      <c r="H477" s="42" t="str">
        <f t="shared" ref="H477:H480" si="136">G477&amp;"小学校"</f>
        <v>霞ヶ浦南小学校</v>
      </c>
      <c r="I477" s="327" ph="1"/>
      <c r="J477" s="43" t="s">
        <v>914</v>
      </c>
      <c r="K477" s="162" t="str">
        <f>"かすみがうら市"&amp;L477</f>
        <v>かすみがうら市深谷3660-1</v>
      </c>
      <c r="L477" s="45" t="s">
        <v>1650</v>
      </c>
      <c r="M477" s="43" t="s">
        <v>914</v>
      </c>
      <c r="N477" s="181">
        <v>298971231</v>
      </c>
      <c r="O477" s="181">
        <v>298982960</v>
      </c>
      <c r="P477" s="150"/>
      <c r="Q477" s="561" t="str">
        <f t="shared" ref="Q477:Q483" si="137">IF(P477="","","s"&amp;$P477)</f>
        <v/>
      </c>
      <c r="R477" s="87"/>
      <c r="S477" s="88"/>
      <c r="T477" s="88"/>
      <c r="U477" s="595" t="str">
        <f t="shared" si="129"/>
        <v/>
      </c>
      <c r="V477" s="88"/>
      <c r="W477" s="127"/>
      <c r="X477" s="77"/>
    </row>
    <row r="478" spans="2:24" s="1" customFormat="1" ht="44.25" customHeight="1">
      <c r="B478" s="259">
        <v>476</v>
      </c>
      <c r="C478" s="354">
        <v>2</v>
      </c>
      <c r="D478" s="354" t="s">
        <v>1843</v>
      </c>
      <c r="E478" s="354" t="s">
        <v>1859</v>
      </c>
      <c r="F478" s="364" t="s">
        <v>1819</v>
      </c>
      <c r="G478" s="292" t="s">
        <v>1646</v>
      </c>
      <c r="H478" s="47" t="str">
        <f t="shared" si="136"/>
        <v>霞ヶ浦北小学校</v>
      </c>
      <c r="I478" s="383" ph="1"/>
      <c r="J478" s="33" t="s">
        <v>1648</v>
      </c>
      <c r="K478" s="166" t="str">
        <f t="shared" ref="K478:K483" si="138">"かすみがうら市"&amp;L478</f>
        <v>かすみがうら市下軽部1232</v>
      </c>
      <c r="L478" s="35" t="s">
        <v>1647</v>
      </c>
      <c r="M478" s="33" t="s">
        <v>1648</v>
      </c>
      <c r="N478" s="184">
        <v>298961213</v>
      </c>
      <c r="O478" s="184">
        <v>298960168</v>
      </c>
      <c r="P478" s="438"/>
      <c r="Q478" s="562" t="str">
        <f t="shared" si="137"/>
        <v/>
      </c>
      <c r="R478" s="439"/>
      <c r="S478" s="440"/>
      <c r="T478" s="440"/>
      <c r="U478" s="593" t="str">
        <f t="shared" si="129"/>
        <v/>
      </c>
      <c r="V478" s="440"/>
      <c r="W478" s="441"/>
      <c r="X478" s="78"/>
    </row>
    <row r="479" spans="2:24" s="1" customFormat="1" ht="44.25" customHeight="1">
      <c r="B479" s="259">
        <v>477</v>
      </c>
      <c r="C479" s="354">
        <v>3</v>
      </c>
      <c r="D479" s="354" t="s">
        <v>1843</v>
      </c>
      <c r="E479" s="354" t="s">
        <v>1859</v>
      </c>
      <c r="F479" s="364" t="s">
        <v>1819</v>
      </c>
      <c r="G479" s="292" t="s">
        <v>916</v>
      </c>
      <c r="H479" s="47" t="str">
        <f t="shared" si="136"/>
        <v>下稲吉小学校</v>
      </c>
      <c r="I479" s="383" ph="1"/>
      <c r="J479" s="33" t="s">
        <v>918</v>
      </c>
      <c r="K479" s="166" t="str">
        <f t="shared" si="138"/>
        <v>かすみがうら市下稲吉1623-5</v>
      </c>
      <c r="L479" s="35" t="s">
        <v>917</v>
      </c>
      <c r="M479" s="33" t="s">
        <v>918</v>
      </c>
      <c r="N479" s="36">
        <v>299592054</v>
      </c>
      <c r="O479" s="36">
        <v>299592009</v>
      </c>
      <c r="P479" s="438"/>
      <c r="Q479" s="562" t="str">
        <f t="shared" si="137"/>
        <v/>
      </c>
      <c r="R479" s="439"/>
      <c r="S479" s="440"/>
      <c r="T479" s="440"/>
      <c r="U479" s="593" t="str">
        <f t="shared" si="129"/>
        <v/>
      </c>
      <c r="V479" s="440"/>
      <c r="W479" s="441"/>
      <c r="X479" s="78"/>
    </row>
    <row r="480" spans="2:24" s="1" customFormat="1" ht="44.25" customHeight="1">
      <c r="B480" s="259">
        <v>478</v>
      </c>
      <c r="C480" s="280">
        <v>4</v>
      </c>
      <c r="D480" s="280" t="s">
        <v>1843</v>
      </c>
      <c r="E480" s="352" t="s">
        <v>1859</v>
      </c>
      <c r="F480" s="353" t="s">
        <v>1819</v>
      </c>
      <c r="G480" s="293" t="s">
        <v>919</v>
      </c>
      <c r="H480" s="265" t="str">
        <f t="shared" si="136"/>
        <v>下稲吉東小学校</v>
      </c>
      <c r="I480" s="320" ph="1"/>
      <c r="J480" s="185" t="s">
        <v>918</v>
      </c>
      <c r="K480" s="176" t="str">
        <f t="shared" si="138"/>
        <v>かすみがうら市下稲吉2286</v>
      </c>
      <c r="L480" s="217" t="s">
        <v>920</v>
      </c>
      <c r="M480" s="185" t="s">
        <v>918</v>
      </c>
      <c r="N480" s="188">
        <v>298318878</v>
      </c>
      <c r="O480" s="188">
        <v>298319451</v>
      </c>
      <c r="P480" s="434"/>
      <c r="Q480" s="563" t="str">
        <f t="shared" si="137"/>
        <v/>
      </c>
      <c r="R480" s="435"/>
      <c r="S480" s="436"/>
      <c r="T480" s="436"/>
      <c r="U480" s="593" t="str">
        <f t="shared" si="129"/>
        <v/>
      </c>
      <c r="V480" s="436"/>
      <c r="W480" s="437"/>
      <c r="X480" s="112"/>
    </row>
    <row r="481" spans="2:24" s="1" customFormat="1" ht="44.25" customHeight="1">
      <c r="B481" s="259">
        <v>479</v>
      </c>
      <c r="C481" s="260">
        <v>5</v>
      </c>
      <c r="D481" s="260" t="s">
        <v>1843</v>
      </c>
      <c r="E481" s="260" t="s">
        <v>1859</v>
      </c>
      <c r="F481" s="309" t="s">
        <v>1820</v>
      </c>
      <c r="G481" s="295" t="s">
        <v>1516</v>
      </c>
      <c r="H481" s="269" t="str">
        <f>G481&amp;"中学校"</f>
        <v>霞ヶ浦中学校</v>
      </c>
      <c r="I481" s="327" ph="1"/>
      <c r="J481" s="199" t="s">
        <v>914</v>
      </c>
      <c r="K481" s="200" t="str">
        <f t="shared" si="138"/>
        <v>かすみがうら市深谷3398-2</v>
      </c>
      <c r="L481" s="201" t="s">
        <v>1517</v>
      </c>
      <c r="M481" s="199" t="s">
        <v>914</v>
      </c>
      <c r="N481" s="203">
        <v>298971211</v>
      </c>
      <c r="O481" s="203">
        <v>298982964</v>
      </c>
      <c r="P481" s="150"/>
      <c r="Q481" s="561" t="str">
        <f t="shared" si="137"/>
        <v/>
      </c>
      <c r="R481" s="87"/>
      <c r="S481" s="88"/>
      <c r="T481" s="88"/>
      <c r="U481" s="593" t="str">
        <f t="shared" si="129"/>
        <v/>
      </c>
      <c r="V481" s="88"/>
      <c r="W481" s="127"/>
      <c r="X481" s="111"/>
    </row>
    <row r="482" spans="2:24" s="1" customFormat="1" ht="44.25" customHeight="1">
      <c r="B482" s="259">
        <v>480</v>
      </c>
      <c r="C482" s="354">
        <v>6</v>
      </c>
      <c r="D482" s="354" t="s">
        <v>1843</v>
      </c>
      <c r="E482" s="354" t="s">
        <v>1859</v>
      </c>
      <c r="F482" s="364" t="s">
        <v>1820</v>
      </c>
      <c r="G482" s="292" t="s">
        <v>916</v>
      </c>
      <c r="H482" s="47" t="str">
        <f>G482&amp;"中学校"</f>
        <v>下稲吉中学校</v>
      </c>
      <c r="I482" s="317" ph="1"/>
      <c r="J482" s="33" t="s">
        <v>918</v>
      </c>
      <c r="K482" s="166" t="str">
        <f t="shared" si="138"/>
        <v>かすみがうら市下稲吉2273-2</v>
      </c>
      <c r="L482" s="182" t="s">
        <v>1520</v>
      </c>
      <c r="M482" s="33" t="s">
        <v>918</v>
      </c>
      <c r="N482" s="184">
        <v>298317400</v>
      </c>
      <c r="O482" s="184">
        <v>298324917</v>
      </c>
      <c r="P482" s="442"/>
      <c r="Q482" s="564" t="str">
        <f t="shared" si="137"/>
        <v/>
      </c>
      <c r="R482" s="439"/>
      <c r="S482" s="440"/>
      <c r="T482" s="440"/>
      <c r="U482" s="593" t="str">
        <f t="shared" si="129"/>
        <v/>
      </c>
      <c r="V482" s="440"/>
      <c r="W482" s="441"/>
      <c r="X482" s="78"/>
    </row>
    <row r="483" spans="2:24" s="1" customFormat="1" ht="44.25" customHeight="1">
      <c r="B483" s="259">
        <v>481</v>
      </c>
      <c r="C483" s="370">
        <v>7</v>
      </c>
      <c r="D483" s="370" t="s">
        <v>1843</v>
      </c>
      <c r="E483" s="370" t="s">
        <v>1859</v>
      </c>
      <c r="F483" s="370" t="s">
        <v>1820</v>
      </c>
      <c r="G483" s="294" t="s">
        <v>1518</v>
      </c>
      <c r="H483" s="48" t="str">
        <f>G483&amp;"義務教育学校"</f>
        <v>千代田義務教育学校</v>
      </c>
      <c r="I483" s="324" ph="1"/>
      <c r="J483" s="49" t="s">
        <v>915</v>
      </c>
      <c r="K483" s="170" t="str">
        <f t="shared" si="138"/>
        <v>かすみがうら市上佐谷990</v>
      </c>
      <c r="L483" s="198" t="s">
        <v>1519</v>
      </c>
      <c r="M483" s="49" t="s">
        <v>915</v>
      </c>
      <c r="N483" s="52">
        <v>299593502</v>
      </c>
      <c r="O483" s="52">
        <v>299596418</v>
      </c>
      <c r="P483" s="443"/>
      <c r="Q483" s="565" t="str">
        <f t="shared" si="137"/>
        <v/>
      </c>
      <c r="R483" s="444"/>
      <c r="S483" s="445"/>
      <c r="T483" s="445"/>
      <c r="U483" s="596" t="str">
        <f t="shared" si="129"/>
        <v/>
      </c>
      <c r="V483" s="445"/>
      <c r="W483" s="446"/>
      <c r="X483" s="79"/>
    </row>
    <row r="484" spans="2:24" s="30" customFormat="1" ht="44.25" customHeight="1">
      <c r="B484" s="259">
        <v>482</v>
      </c>
      <c r="C484" s="260">
        <v>1</v>
      </c>
      <c r="D484" s="260" t="s">
        <v>1843</v>
      </c>
      <c r="E484" s="260" t="s">
        <v>1860</v>
      </c>
      <c r="F484" s="309" t="s">
        <v>1819</v>
      </c>
      <c r="G484" s="303" t="s">
        <v>921</v>
      </c>
      <c r="H484" s="281" t="str">
        <f t="shared" ref="H484:H492" si="139">G484&amp;"小学校"</f>
        <v>小張小学校</v>
      </c>
      <c r="I484" s="339" ph="1"/>
      <c r="J484" s="232" t="s">
        <v>923</v>
      </c>
      <c r="K484" s="233" t="str">
        <f t="shared" ref="K484:K496" si="140">"つくばみらい市"&amp;L484</f>
        <v>つくばみらい市小張1661</v>
      </c>
      <c r="L484" s="234" t="s">
        <v>922</v>
      </c>
      <c r="M484" s="232" t="s">
        <v>923</v>
      </c>
      <c r="N484" s="235">
        <v>297580003</v>
      </c>
      <c r="O484" s="235">
        <v>297580299</v>
      </c>
      <c r="P484" s="128"/>
      <c r="Q484" s="566" t="str">
        <f t="shared" ref="Q484:Q496" si="141">IF(P484="","","s"&amp;$P484)</f>
        <v/>
      </c>
      <c r="R484" s="89"/>
      <c r="S484" s="89"/>
      <c r="T484" s="89"/>
      <c r="U484" s="595" t="str">
        <f t="shared" si="129"/>
        <v/>
      </c>
      <c r="V484" s="89"/>
      <c r="W484" s="89"/>
      <c r="X484" s="128"/>
    </row>
    <row r="485" spans="2:24" s="30" customFormat="1" ht="44.25" customHeight="1">
      <c r="B485" s="259">
        <v>483</v>
      </c>
      <c r="C485" s="354">
        <v>2</v>
      </c>
      <c r="D485" s="354" t="s">
        <v>1843</v>
      </c>
      <c r="E485" s="354" t="s">
        <v>1860</v>
      </c>
      <c r="F485" s="364" t="s">
        <v>1819</v>
      </c>
      <c r="G485" s="304" t="s">
        <v>924</v>
      </c>
      <c r="H485" s="37" t="str">
        <f t="shared" si="139"/>
        <v>豊小学校</v>
      </c>
      <c r="I485" s="340" ph="1"/>
      <c r="J485" s="38" t="s">
        <v>926</v>
      </c>
      <c r="K485" s="39" t="str">
        <f t="shared" si="140"/>
        <v>つくばみらい市豊体1692</v>
      </c>
      <c r="L485" s="40" t="s">
        <v>925</v>
      </c>
      <c r="M485" s="38" t="s">
        <v>926</v>
      </c>
      <c r="N485" s="41">
        <v>297581008</v>
      </c>
      <c r="O485" s="41">
        <v>297581493</v>
      </c>
      <c r="P485" s="129"/>
      <c r="Q485" s="567" t="str">
        <f t="shared" si="141"/>
        <v/>
      </c>
      <c r="R485" s="90"/>
      <c r="S485" s="90"/>
      <c r="T485" s="90"/>
      <c r="U485" s="593" t="str">
        <f t="shared" si="129"/>
        <v/>
      </c>
      <c r="V485" s="90"/>
      <c r="W485" s="90"/>
      <c r="X485" s="129"/>
    </row>
    <row r="486" spans="2:24" s="30" customFormat="1" ht="44.25" customHeight="1">
      <c r="B486" s="259">
        <v>484</v>
      </c>
      <c r="C486" s="354">
        <v>3</v>
      </c>
      <c r="D486" s="354" t="s">
        <v>1843</v>
      </c>
      <c r="E486" s="354" t="s">
        <v>1860</v>
      </c>
      <c r="F486" s="364" t="s">
        <v>1819</v>
      </c>
      <c r="G486" s="304" t="s">
        <v>1802</v>
      </c>
      <c r="H486" s="37" t="str">
        <f t="shared" si="139"/>
        <v>伊奈小学校</v>
      </c>
      <c r="I486" s="340" ph="1"/>
      <c r="J486" s="38" t="s">
        <v>1803</v>
      </c>
      <c r="K486" s="39" t="str">
        <f t="shared" si="140"/>
        <v>つくばみらい市谷井田2047</v>
      </c>
      <c r="L486" s="40" t="s">
        <v>1804</v>
      </c>
      <c r="M486" s="38" t="s">
        <v>1803</v>
      </c>
      <c r="N486" s="41">
        <v>297581143</v>
      </c>
      <c r="O486" s="41">
        <v>297581193</v>
      </c>
      <c r="P486" s="129"/>
      <c r="Q486" s="567" t="str">
        <f t="shared" si="141"/>
        <v/>
      </c>
      <c r="R486" s="90"/>
      <c r="S486" s="90"/>
      <c r="T486" s="90"/>
      <c r="U486" s="593" t="str">
        <f t="shared" si="129"/>
        <v/>
      </c>
      <c r="V486" s="90"/>
      <c r="W486" s="90"/>
      <c r="X486" s="129"/>
    </row>
    <row r="487" spans="2:24" s="30" customFormat="1" ht="44.25" customHeight="1">
      <c r="B487" s="259">
        <v>485</v>
      </c>
      <c r="C487" s="354">
        <v>4</v>
      </c>
      <c r="D487" s="354" t="s">
        <v>1843</v>
      </c>
      <c r="E487" s="354" t="s">
        <v>1860</v>
      </c>
      <c r="F487" s="364" t="s">
        <v>1819</v>
      </c>
      <c r="G487" s="304" t="s">
        <v>1805</v>
      </c>
      <c r="H487" s="37" t="str">
        <f t="shared" si="139"/>
        <v>伊奈東小学校</v>
      </c>
      <c r="I487" s="340" ph="1"/>
      <c r="J487" s="38" t="s">
        <v>1806</v>
      </c>
      <c r="K487" s="39" t="str">
        <f t="shared" si="140"/>
        <v>つくばみらい市板橋2379</v>
      </c>
      <c r="L487" s="40" t="s">
        <v>1807</v>
      </c>
      <c r="M487" s="38" t="s">
        <v>1806</v>
      </c>
      <c r="N487" s="41">
        <v>297580002</v>
      </c>
      <c r="O487" s="41">
        <v>297580117</v>
      </c>
      <c r="P487" s="129"/>
      <c r="Q487" s="567" t="str">
        <f t="shared" si="141"/>
        <v/>
      </c>
      <c r="R487" s="90"/>
      <c r="S487" s="90"/>
      <c r="T487" s="90"/>
      <c r="U487" s="593" t="str">
        <f t="shared" si="129"/>
        <v/>
      </c>
      <c r="V487" s="90"/>
      <c r="W487" s="90"/>
      <c r="X487" s="129"/>
    </row>
    <row r="488" spans="2:24" s="30" customFormat="1" ht="44.25" customHeight="1">
      <c r="B488" s="259">
        <v>486</v>
      </c>
      <c r="C488" s="354">
        <v>5</v>
      </c>
      <c r="D488" s="354" t="s">
        <v>1843</v>
      </c>
      <c r="E488" s="354" t="s">
        <v>1860</v>
      </c>
      <c r="F488" s="364" t="s">
        <v>1819</v>
      </c>
      <c r="G488" s="304" t="s">
        <v>1891</v>
      </c>
      <c r="H488" s="37" t="str">
        <f t="shared" si="139"/>
        <v>谷和原小学校</v>
      </c>
      <c r="I488" s="340" ph="1"/>
      <c r="J488" s="38" t="s">
        <v>928</v>
      </c>
      <c r="K488" s="39" t="str">
        <f t="shared" si="140"/>
        <v>つくばみらい市加藤241</v>
      </c>
      <c r="L488" s="40" t="s">
        <v>927</v>
      </c>
      <c r="M488" s="38" t="s">
        <v>928</v>
      </c>
      <c r="N488" s="41">
        <v>297522009</v>
      </c>
      <c r="O488" s="41">
        <v>297522645</v>
      </c>
      <c r="P488" s="129"/>
      <c r="Q488" s="567" t="str">
        <f t="shared" si="141"/>
        <v/>
      </c>
      <c r="R488" s="90"/>
      <c r="S488" s="90"/>
      <c r="T488" s="90"/>
      <c r="U488" s="593" t="str">
        <f t="shared" si="129"/>
        <v/>
      </c>
      <c r="V488" s="90"/>
      <c r="W488" s="90"/>
      <c r="X488" s="130"/>
    </row>
    <row r="489" spans="2:24" s="30" customFormat="1" ht="44.25" customHeight="1">
      <c r="B489" s="259">
        <v>487</v>
      </c>
      <c r="C489" s="354">
        <v>6</v>
      </c>
      <c r="D489" s="354" t="s">
        <v>1843</v>
      </c>
      <c r="E489" s="354" t="s">
        <v>1860</v>
      </c>
      <c r="F489" s="364" t="s">
        <v>1819</v>
      </c>
      <c r="G489" s="304" t="s">
        <v>929</v>
      </c>
      <c r="H489" s="37" t="str">
        <f t="shared" si="139"/>
        <v>福岡小学校</v>
      </c>
      <c r="I489" s="340" ph="1"/>
      <c r="J489" s="38" t="s">
        <v>931</v>
      </c>
      <c r="K489" s="39" t="str">
        <f t="shared" si="140"/>
        <v>つくばみらい市福岡971</v>
      </c>
      <c r="L489" s="40" t="s">
        <v>930</v>
      </c>
      <c r="M489" s="38" t="s">
        <v>931</v>
      </c>
      <c r="N489" s="41">
        <v>297525004</v>
      </c>
      <c r="O489" s="41">
        <v>297525324</v>
      </c>
      <c r="P489" s="129"/>
      <c r="Q489" s="567" t="str">
        <f t="shared" si="141"/>
        <v/>
      </c>
      <c r="R489" s="90"/>
      <c r="S489" s="90"/>
      <c r="T489" s="90"/>
      <c r="U489" s="593" t="str">
        <f t="shared" si="129"/>
        <v/>
      </c>
      <c r="V489" s="90"/>
      <c r="W489" s="90"/>
      <c r="X489" s="129"/>
    </row>
    <row r="490" spans="2:24" s="30" customFormat="1" ht="44.25" customHeight="1">
      <c r="B490" s="259">
        <v>488</v>
      </c>
      <c r="C490" s="354">
        <v>7</v>
      </c>
      <c r="D490" s="354" t="s">
        <v>1843</v>
      </c>
      <c r="E490" s="354" t="s">
        <v>1860</v>
      </c>
      <c r="F490" s="364" t="s">
        <v>1819</v>
      </c>
      <c r="G490" s="304" t="s">
        <v>932</v>
      </c>
      <c r="H490" s="37" t="str">
        <f t="shared" si="139"/>
        <v>小絹小学校</v>
      </c>
      <c r="I490" s="340" ph="1"/>
      <c r="J490" s="38" t="s">
        <v>934</v>
      </c>
      <c r="K490" s="39" t="str">
        <f t="shared" si="140"/>
        <v>つくばみらい市小絹858</v>
      </c>
      <c r="L490" s="40" t="s">
        <v>933</v>
      </c>
      <c r="M490" s="38" t="s">
        <v>934</v>
      </c>
      <c r="N490" s="41">
        <v>297523008</v>
      </c>
      <c r="O490" s="41">
        <v>297523884</v>
      </c>
      <c r="P490" s="129"/>
      <c r="Q490" s="567" t="str">
        <f t="shared" si="141"/>
        <v/>
      </c>
      <c r="R490" s="90"/>
      <c r="S490" s="90"/>
      <c r="T490" s="90"/>
      <c r="U490" s="593" t="str">
        <f t="shared" si="129"/>
        <v/>
      </c>
      <c r="V490" s="90"/>
      <c r="W490" s="90"/>
      <c r="X490" s="129"/>
    </row>
    <row r="491" spans="2:24" s="30" customFormat="1" ht="44.25" customHeight="1">
      <c r="B491" s="259">
        <v>489</v>
      </c>
      <c r="C491" s="354">
        <v>8</v>
      </c>
      <c r="D491" s="354" t="s">
        <v>1843</v>
      </c>
      <c r="E491" s="354" t="s">
        <v>1860</v>
      </c>
      <c r="F491" s="364" t="s">
        <v>1819</v>
      </c>
      <c r="G491" s="304" t="s">
        <v>1808</v>
      </c>
      <c r="H491" s="37" t="str">
        <f t="shared" si="139"/>
        <v>陽光台小学校</v>
      </c>
      <c r="I491" s="340" ph="1"/>
      <c r="J491" s="38" t="s">
        <v>935</v>
      </c>
      <c r="K491" s="39" t="str">
        <f t="shared" si="140"/>
        <v>つくばみらい市陽光台3‐1</v>
      </c>
      <c r="L491" s="40" t="s">
        <v>1809</v>
      </c>
      <c r="M491" s="38" t="s">
        <v>935</v>
      </c>
      <c r="N491" s="41">
        <v>297445817</v>
      </c>
      <c r="O491" s="41">
        <v>297570690</v>
      </c>
      <c r="P491" s="129"/>
      <c r="Q491" s="567" t="str">
        <f t="shared" si="141"/>
        <v/>
      </c>
      <c r="R491" s="90"/>
      <c r="S491" s="90"/>
      <c r="T491" s="90"/>
      <c r="U491" s="593" t="str">
        <f t="shared" si="129"/>
        <v/>
      </c>
      <c r="V491" s="90"/>
      <c r="W491" s="90"/>
      <c r="X491" s="129"/>
    </row>
    <row r="492" spans="2:24" s="30" customFormat="1" ht="44.25" customHeight="1">
      <c r="B492" s="259">
        <v>490</v>
      </c>
      <c r="C492" s="280">
        <v>9</v>
      </c>
      <c r="D492" s="280" t="s">
        <v>1843</v>
      </c>
      <c r="E492" s="352" t="s">
        <v>1860</v>
      </c>
      <c r="F492" s="353" t="s">
        <v>1819</v>
      </c>
      <c r="G492" s="306" t="s">
        <v>1702</v>
      </c>
      <c r="H492" s="283" t="str">
        <f t="shared" si="139"/>
        <v>富士見ヶ丘小学校</v>
      </c>
      <c r="I492" s="342" ph="1"/>
      <c r="J492" s="240" t="s">
        <v>1703</v>
      </c>
      <c r="K492" s="241" t="str">
        <f t="shared" si="140"/>
        <v>つくばみらい市富士見ヶ丘2-18-1</v>
      </c>
      <c r="L492" s="447" t="s">
        <v>1810</v>
      </c>
      <c r="M492" s="240" t="s">
        <v>1703</v>
      </c>
      <c r="N492" s="360" t="s">
        <v>1704</v>
      </c>
      <c r="O492" s="360">
        <v>297580611</v>
      </c>
      <c r="P492" s="131"/>
      <c r="Q492" s="568" t="str">
        <f t="shared" si="141"/>
        <v/>
      </c>
      <c r="R492" s="92"/>
      <c r="S492" s="92"/>
      <c r="T492" s="92"/>
      <c r="U492" s="596" t="str">
        <f t="shared" si="129"/>
        <v/>
      </c>
      <c r="V492" s="92"/>
      <c r="W492" s="92"/>
      <c r="X492" s="448"/>
    </row>
    <row r="493" spans="2:24" s="30" customFormat="1" ht="44.25" customHeight="1">
      <c r="B493" s="259">
        <v>491</v>
      </c>
      <c r="C493" s="260">
        <v>10</v>
      </c>
      <c r="D493" s="260" t="s">
        <v>1843</v>
      </c>
      <c r="E493" s="260" t="s">
        <v>1860</v>
      </c>
      <c r="F493" s="309" t="s">
        <v>1820</v>
      </c>
      <c r="G493" s="449" t="s">
        <v>1521</v>
      </c>
      <c r="H493" s="450" t="str">
        <f>G493&amp;"中学校"</f>
        <v>伊奈中学校</v>
      </c>
      <c r="I493" s="451" ph="1"/>
      <c r="J493" s="452" t="s">
        <v>1523</v>
      </c>
      <c r="K493" s="453" t="str">
        <f t="shared" si="140"/>
        <v>つくばみらい市市野深600</v>
      </c>
      <c r="L493" s="454" t="s">
        <v>1522</v>
      </c>
      <c r="M493" s="452" t="s">
        <v>1523</v>
      </c>
      <c r="N493" s="455">
        <v>297580201</v>
      </c>
      <c r="O493" s="455">
        <v>297580109</v>
      </c>
      <c r="P493" s="456"/>
      <c r="Q493" s="569" t="str">
        <f t="shared" si="141"/>
        <v/>
      </c>
      <c r="R493" s="457"/>
      <c r="S493" s="457"/>
      <c r="T493" s="457"/>
      <c r="U493" s="595" t="str">
        <f t="shared" si="129"/>
        <v/>
      </c>
      <c r="V493" s="457"/>
      <c r="W493" s="457"/>
      <c r="X493" s="456"/>
    </row>
    <row r="494" spans="2:24" s="30" customFormat="1" ht="44.25" customHeight="1">
      <c r="B494" s="259">
        <v>492</v>
      </c>
      <c r="C494" s="354">
        <v>11</v>
      </c>
      <c r="D494" s="354" t="s">
        <v>1843</v>
      </c>
      <c r="E494" s="354" t="s">
        <v>1860</v>
      </c>
      <c r="F494" s="364" t="s">
        <v>1820</v>
      </c>
      <c r="G494" s="304" t="s">
        <v>1524</v>
      </c>
      <c r="H494" s="37" t="str">
        <f>G494&amp;"中学校"</f>
        <v>伊奈東中学校</v>
      </c>
      <c r="I494" s="340" ph="1"/>
      <c r="J494" s="38" t="s">
        <v>1526</v>
      </c>
      <c r="K494" s="39" t="str">
        <f t="shared" si="140"/>
        <v>つくばみらい市南太田254</v>
      </c>
      <c r="L494" s="239" t="s">
        <v>1525</v>
      </c>
      <c r="M494" s="38" t="s">
        <v>1526</v>
      </c>
      <c r="N494" s="41">
        <v>297584631</v>
      </c>
      <c r="O494" s="41">
        <v>297583715</v>
      </c>
      <c r="P494" s="129"/>
      <c r="Q494" s="567" t="str">
        <f t="shared" si="141"/>
        <v/>
      </c>
      <c r="R494" s="90"/>
      <c r="S494" s="90"/>
      <c r="T494" s="90"/>
      <c r="U494" s="593" t="str">
        <f t="shared" si="129"/>
        <v/>
      </c>
      <c r="V494" s="90"/>
      <c r="W494" s="90"/>
      <c r="X494" s="129"/>
    </row>
    <row r="495" spans="2:24" s="30" customFormat="1" ht="44.25" customHeight="1">
      <c r="B495" s="259">
        <v>493</v>
      </c>
      <c r="C495" s="354">
        <v>12</v>
      </c>
      <c r="D495" s="354" t="s">
        <v>1843</v>
      </c>
      <c r="E495" s="354" t="s">
        <v>1860</v>
      </c>
      <c r="F495" s="364" t="s">
        <v>1820</v>
      </c>
      <c r="G495" s="304" t="s">
        <v>213</v>
      </c>
      <c r="H495" s="37" t="str">
        <f>G495&amp;"中学校"</f>
        <v>谷和原中学校</v>
      </c>
      <c r="I495" s="340" ph="1"/>
      <c r="J495" s="38" t="s">
        <v>1528</v>
      </c>
      <c r="K495" s="39" t="str">
        <f t="shared" si="140"/>
        <v>つくばみらい市古川950</v>
      </c>
      <c r="L495" s="239" t="s">
        <v>1527</v>
      </c>
      <c r="M495" s="38" t="s">
        <v>1528</v>
      </c>
      <c r="N495" s="41">
        <v>297522038</v>
      </c>
      <c r="O495" s="41">
        <v>297522069</v>
      </c>
      <c r="P495" s="129"/>
      <c r="Q495" s="567" t="str">
        <f t="shared" si="141"/>
        <v/>
      </c>
      <c r="R495" s="90"/>
      <c r="S495" s="90"/>
      <c r="T495" s="90"/>
      <c r="U495" s="593" t="str">
        <f t="shared" si="129"/>
        <v/>
      </c>
      <c r="V495" s="90"/>
      <c r="W495" s="90"/>
      <c r="X495" s="129"/>
    </row>
    <row r="496" spans="2:24" s="30" customFormat="1" ht="44.25" customHeight="1">
      <c r="B496" s="259">
        <v>494</v>
      </c>
      <c r="C496" s="370">
        <v>13</v>
      </c>
      <c r="D496" s="370" t="s">
        <v>1843</v>
      </c>
      <c r="E496" s="370" t="s">
        <v>1860</v>
      </c>
      <c r="F496" s="370" t="s">
        <v>1820</v>
      </c>
      <c r="G496" s="305" t="s">
        <v>932</v>
      </c>
      <c r="H496" s="282" t="str">
        <f>G496&amp;"中学校"</f>
        <v>小絹中学校</v>
      </c>
      <c r="I496" s="341" ph="1"/>
      <c r="J496" s="236" t="s">
        <v>1530</v>
      </c>
      <c r="K496" s="237" t="str">
        <f t="shared" si="140"/>
        <v>つくばみらい市絹の台1-14-2</v>
      </c>
      <c r="L496" s="458" t="s">
        <v>1529</v>
      </c>
      <c r="M496" s="236" t="s">
        <v>1530</v>
      </c>
      <c r="N496" s="238">
        <v>297520505</v>
      </c>
      <c r="O496" s="238">
        <v>297522368</v>
      </c>
      <c r="P496" s="140"/>
      <c r="Q496" s="570" t="str">
        <f t="shared" si="141"/>
        <v/>
      </c>
      <c r="R496" s="91"/>
      <c r="S496" s="91"/>
      <c r="T496" s="91"/>
      <c r="U496" s="596" t="str">
        <f t="shared" si="129"/>
        <v/>
      </c>
      <c r="V496" s="91"/>
      <c r="W496" s="91"/>
      <c r="X496" s="140"/>
    </row>
    <row r="497" spans="2:24" s="1" customFormat="1" ht="44.25" customHeight="1">
      <c r="B497" s="259">
        <v>495</v>
      </c>
      <c r="C497" s="260">
        <v>1</v>
      </c>
      <c r="D497" s="260" t="s">
        <v>1843</v>
      </c>
      <c r="E497" s="260" t="s">
        <v>1861</v>
      </c>
      <c r="F497" s="260" t="s">
        <v>1819</v>
      </c>
      <c r="G497" s="291" t="s">
        <v>939</v>
      </c>
      <c r="H497" s="459" t="str">
        <f t="shared" ref="H497:H506" si="142">G497&amp;"小学校"</f>
        <v>木原小学校</v>
      </c>
      <c r="I497" s="460" ph="1"/>
      <c r="J497" s="461" t="s">
        <v>941</v>
      </c>
      <c r="K497" s="162" t="str">
        <f>"美浦村"&amp;L497</f>
        <v>美浦村木原1567</v>
      </c>
      <c r="L497" s="462" t="s">
        <v>940</v>
      </c>
      <c r="M497" s="43" t="s">
        <v>941</v>
      </c>
      <c r="N497" s="180">
        <v>298850120</v>
      </c>
      <c r="O497" s="181">
        <v>298854896</v>
      </c>
      <c r="P497" s="463"/>
      <c r="Q497" s="571" t="str">
        <f t="shared" ref="Q497:Q511" si="143">IF(P497="","","s"&amp;$P497)</f>
        <v/>
      </c>
      <c r="R497" s="464"/>
      <c r="S497" s="465"/>
      <c r="T497" s="464"/>
      <c r="U497" s="595" t="str">
        <f t="shared" si="129"/>
        <v/>
      </c>
      <c r="V497" s="429"/>
      <c r="W497" s="465"/>
      <c r="X497" s="77"/>
    </row>
    <row r="498" spans="2:24" s="1" customFormat="1" ht="44.25" customHeight="1">
      <c r="B498" s="259">
        <v>496</v>
      </c>
      <c r="C498" s="354">
        <v>2</v>
      </c>
      <c r="D498" s="354" t="s">
        <v>1843</v>
      </c>
      <c r="E498" s="354" t="s">
        <v>1861</v>
      </c>
      <c r="F498" s="354" t="s">
        <v>1819</v>
      </c>
      <c r="G498" s="292" t="s">
        <v>936</v>
      </c>
      <c r="H498" s="284" t="str">
        <f t="shared" si="142"/>
        <v>安中小学校</v>
      </c>
      <c r="I498" s="343" ph="1"/>
      <c r="J498" s="242" t="s">
        <v>938</v>
      </c>
      <c r="K498" s="166" t="str">
        <f t="shared" ref="K498:K499" si="144">"美浦村"&amp;L498</f>
        <v>美浦村土浦1979-1</v>
      </c>
      <c r="L498" s="243" t="s">
        <v>937</v>
      </c>
      <c r="M498" s="33" t="s">
        <v>938</v>
      </c>
      <c r="N498" s="183">
        <v>298860006</v>
      </c>
      <c r="O498" s="184">
        <v>298860367</v>
      </c>
      <c r="P498" s="152"/>
      <c r="Q498" s="572" t="str">
        <f t="shared" si="143"/>
        <v/>
      </c>
      <c r="R498" s="93"/>
      <c r="S498" s="94"/>
      <c r="T498" s="95"/>
      <c r="U498" s="593" t="str">
        <f t="shared" si="129"/>
        <v/>
      </c>
      <c r="V498" s="82"/>
      <c r="W498" s="94"/>
      <c r="X498" s="78"/>
    </row>
    <row r="499" spans="2:24" s="1" customFormat="1" ht="44.25" customHeight="1">
      <c r="B499" s="259">
        <v>497</v>
      </c>
      <c r="C499" s="354">
        <v>3</v>
      </c>
      <c r="D499" s="354" t="s">
        <v>1843</v>
      </c>
      <c r="E499" s="354" t="s">
        <v>1861</v>
      </c>
      <c r="F499" s="354" t="s">
        <v>1819</v>
      </c>
      <c r="G499" s="292" t="s">
        <v>942</v>
      </c>
      <c r="H499" s="284" t="str">
        <f t="shared" si="142"/>
        <v>大谷小学校</v>
      </c>
      <c r="I499" s="343" ph="1"/>
      <c r="J499" s="242" t="s">
        <v>944</v>
      </c>
      <c r="K499" s="166" t="str">
        <f t="shared" si="144"/>
        <v>美浦村興津366</v>
      </c>
      <c r="L499" s="243" t="s">
        <v>943</v>
      </c>
      <c r="M499" s="33" t="s">
        <v>944</v>
      </c>
      <c r="N499" s="183">
        <v>298852309</v>
      </c>
      <c r="O499" s="184">
        <v>298854898</v>
      </c>
      <c r="P499" s="152"/>
      <c r="Q499" s="572" t="str">
        <f t="shared" si="143"/>
        <v/>
      </c>
      <c r="R499" s="29"/>
      <c r="S499" s="96"/>
      <c r="T499" s="29"/>
      <c r="U499" s="593" t="str">
        <f t="shared" si="129"/>
        <v/>
      </c>
      <c r="V499" s="82"/>
      <c r="W499" s="96"/>
      <c r="X499" s="78"/>
    </row>
    <row r="500" spans="2:24" s="1" customFormat="1" ht="44.25" customHeight="1">
      <c r="B500" s="259">
        <v>498</v>
      </c>
      <c r="C500" s="354">
        <v>4</v>
      </c>
      <c r="D500" s="354" t="s">
        <v>1843</v>
      </c>
      <c r="E500" s="354" t="s">
        <v>1862</v>
      </c>
      <c r="F500" s="354" t="s">
        <v>1819</v>
      </c>
      <c r="G500" s="292" t="s">
        <v>945</v>
      </c>
      <c r="H500" s="284" t="str">
        <f t="shared" si="142"/>
        <v>阿見小学校</v>
      </c>
      <c r="I500" s="344" ph="1"/>
      <c r="J500" s="242" t="s">
        <v>947</v>
      </c>
      <c r="K500" s="166" t="str">
        <f>"阿見町"&amp;L500</f>
        <v>阿見町中央2-1-5</v>
      </c>
      <c r="L500" s="243" t="s">
        <v>946</v>
      </c>
      <c r="M500" s="33" t="s">
        <v>947</v>
      </c>
      <c r="N500" s="183">
        <v>298870019</v>
      </c>
      <c r="O500" s="184">
        <v>298877649</v>
      </c>
      <c r="P500" s="152"/>
      <c r="Q500" s="572" t="str">
        <f t="shared" si="143"/>
        <v/>
      </c>
      <c r="R500" s="29"/>
      <c r="S500" s="96"/>
      <c r="T500" s="29"/>
      <c r="U500" s="593" t="str">
        <f t="shared" si="129"/>
        <v/>
      </c>
      <c r="V500" s="82"/>
      <c r="W500" s="96"/>
      <c r="X500" s="78"/>
    </row>
    <row r="501" spans="2:24" s="1" customFormat="1" ht="44.25" customHeight="1">
      <c r="B501" s="259">
        <v>499</v>
      </c>
      <c r="C501" s="354">
        <v>5</v>
      </c>
      <c r="D501" s="354" t="s">
        <v>1843</v>
      </c>
      <c r="E501" s="354" t="s">
        <v>1862</v>
      </c>
      <c r="F501" s="354" t="s">
        <v>1819</v>
      </c>
      <c r="G501" s="292" t="s">
        <v>948</v>
      </c>
      <c r="H501" s="284" t="str">
        <f t="shared" si="142"/>
        <v>本郷小学校</v>
      </c>
      <c r="I501" s="344" ph="1"/>
      <c r="J501" s="242" t="s">
        <v>950</v>
      </c>
      <c r="K501" s="166" t="str">
        <f t="shared" ref="K501:K510" si="145">"阿見町"&amp;L501</f>
        <v>阿見町荒川本郷1400</v>
      </c>
      <c r="L501" s="243" t="s">
        <v>949</v>
      </c>
      <c r="M501" s="33" t="s">
        <v>950</v>
      </c>
      <c r="N501" s="183">
        <v>298410024</v>
      </c>
      <c r="O501" s="184">
        <v>298415297</v>
      </c>
      <c r="P501" s="153"/>
      <c r="Q501" s="573" t="str">
        <f t="shared" si="143"/>
        <v/>
      </c>
      <c r="R501" s="29"/>
      <c r="S501" s="94"/>
      <c r="T501" s="95"/>
      <c r="U501" s="593" t="str">
        <f t="shared" si="129"/>
        <v/>
      </c>
      <c r="V501" s="95"/>
      <c r="W501" s="94"/>
      <c r="X501" s="78"/>
    </row>
    <row r="502" spans="2:24" s="1" customFormat="1" ht="44.25" customHeight="1">
      <c r="B502" s="259">
        <v>500</v>
      </c>
      <c r="C502" s="354">
        <v>6</v>
      </c>
      <c r="D502" s="354" t="s">
        <v>1843</v>
      </c>
      <c r="E502" s="354" t="s">
        <v>1862</v>
      </c>
      <c r="F502" s="354" t="s">
        <v>1819</v>
      </c>
      <c r="G502" s="292" t="s">
        <v>951</v>
      </c>
      <c r="H502" s="284" t="str">
        <f t="shared" si="142"/>
        <v>君原小学校</v>
      </c>
      <c r="I502" s="344" ph="1"/>
      <c r="J502" s="242" t="s">
        <v>953</v>
      </c>
      <c r="K502" s="166" t="str">
        <f t="shared" si="145"/>
        <v>阿見町塙145</v>
      </c>
      <c r="L502" s="243" t="s">
        <v>952</v>
      </c>
      <c r="M502" s="33" t="s">
        <v>953</v>
      </c>
      <c r="N502" s="183">
        <v>298890118</v>
      </c>
      <c r="O502" s="184">
        <v>298890003</v>
      </c>
      <c r="P502" s="152"/>
      <c r="Q502" s="572" t="str">
        <f t="shared" si="143"/>
        <v/>
      </c>
      <c r="R502" s="29"/>
      <c r="S502" s="96"/>
      <c r="T502" s="82"/>
      <c r="U502" s="593" t="str">
        <f t="shared" si="129"/>
        <v/>
      </c>
      <c r="V502" s="82"/>
      <c r="W502" s="96"/>
      <c r="X502" s="132"/>
    </row>
    <row r="503" spans="2:24" s="1" customFormat="1" ht="44.25" customHeight="1">
      <c r="B503" s="259">
        <v>501</v>
      </c>
      <c r="C503" s="354">
        <v>7</v>
      </c>
      <c r="D503" s="354" t="s">
        <v>1843</v>
      </c>
      <c r="E503" s="354" t="s">
        <v>1862</v>
      </c>
      <c r="F503" s="354" t="s">
        <v>1819</v>
      </c>
      <c r="G503" s="292" t="s">
        <v>954</v>
      </c>
      <c r="H503" s="284" t="str">
        <f t="shared" si="142"/>
        <v>舟島小学校</v>
      </c>
      <c r="I503" s="344" ph="1"/>
      <c r="J503" s="242" t="s">
        <v>956</v>
      </c>
      <c r="K503" s="166" t="str">
        <f t="shared" si="145"/>
        <v>阿見町島津3928</v>
      </c>
      <c r="L503" s="243" t="s">
        <v>955</v>
      </c>
      <c r="M503" s="33" t="s">
        <v>956</v>
      </c>
      <c r="N503" s="183">
        <v>298871720</v>
      </c>
      <c r="O503" s="184">
        <v>298871055</v>
      </c>
      <c r="P503" s="152"/>
      <c r="Q503" s="572" t="str">
        <f t="shared" si="143"/>
        <v/>
      </c>
      <c r="R503" s="29"/>
      <c r="S503" s="96"/>
      <c r="T503" s="29"/>
      <c r="U503" s="593" t="str">
        <f t="shared" si="129"/>
        <v/>
      </c>
      <c r="V503" s="82"/>
      <c r="W503" s="96"/>
      <c r="X503" s="78"/>
    </row>
    <row r="504" spans="2:24" s="1" customFormat="1" ht="44.25" customHeight="1">
      <c r="B504" s="259">
        <v>502</v>
      </c>
      <c r="C504" s="354">
        <v>8</v>
      </c>
      <c r="D504" s="354" t="s">
        <v>1843</v>
      </c>
      <c r="E504" s="354" t="s">
        <v>1862</v>
      </c>
      <c r="F504" s="354" t="s">
        <v>1819</v>
      </c>
      <c r="G504" s="292" t="s">
        <v>957</v>
      </c>
      <c r="H504" s="284" t="str">
        <f t="shared" si="142"/>
        <v>阿見第一小学校</v>
      </c>
      <c r="I504" s="344" ph="1"/>
      <c r="J504" s="242" t="s">
        <v>959</v>
      </c>
      <c r="K504" s="166" t="str">
        <f t="shared" si="145"/>
        <v>阿見町岡崎3-19</v>
      </c>
      <c r="L504" s="243" t="s">
        <v>958</v>
      </c>
      <c r="M504" s="33" t="s">
        <v>959</v>
      </c>
      <c r="N504" s="183">
        <v>298875781</v>
      </c>
      <c r="O504" s="184">
        <v>298879274</v>
      </c>
      <c r="P504" s="152"/>
      <c r="Q504" s="572" t="str">
        <f t="shared" si="143"/>
        <v/>
      </c>
      <c r="R504" s="29"/>
      <c r="S504" s="96"/>
      <c r="T504" s="29"/>
      <c r="U504" s="593" t="str">
        <f t="shared" si="129"/>
        <v/>
      </c>
      <c r="V504" s="82"/>
      <c r="W504" s="96"/>
      <c r="X504" s="78"/>
    </row>
    <row r="505" spans="2:24" s="1" customFormat="1" ht="44.25" customHeight="1">
      <c r="B505" s="259">
        <v>503</v>
      </c>
      <c r="C505" s="354">
        <v>9</v>
      </c>
      <c r="D505" s="354" t="s">
        <v>1843</v>
      </c>
      <c r="E505" s="354" t="s">
        <v>1862</v>
      </c>
      <c r="F505" s="354" t="s">
        <v>1819</v>
      </c>
      <c r="G505" s="292" t="s">
        <v>960</v>
      </c>
      <c r="H505" s="284" t="str">
        <f t="shared" si="142"/>
        <v>阿見第二小学校</v>
      </c>
      <c r="I505" s="343" ph="1"/>
      <c r="J505" s="242" t="s">
        <v>1699</v>
      </c>
      <c r="K505" s="166" t="str">
        <f t="shared" si="145"/>
        <v>阿見町阿見4988</v>
      </c>
      <c r="L505" s="244" t="s">
        <v>1696</v>
      </c>
      <c r="M505" s="33" t="s">
        <v>1699</v>
      </c>
      <c r="N505" s="183">
        <v>298878531</v>
      </c>
      <c r="O505" s="184">
        <v>298877521</v>
      </c>
      <c r="P505" s="152"/>
      <c r="Q505" s="572" t="str">
        <f t="shared" si="143"/>
        <v/>
      </c>
      <c r="R505" s="29"/>
      <c r="S505" s="96"/>
      <c r="T505" s="29"/>
      <c r="U505" s="593" t="str">
        <f t="shared" si="129"/>
        <v/>
      </c>
      <c r="V505" s="82"/>
      <c r="W505" s="96"/>
      <c r="X505" s="78"/>
    </row>
    <row r="506" spans="2:24" s="1" customFormat="1" ht="44.25" customHeight="1">
      <c r="B506" s="259">
        <v>504</v>
      </c>
      <c r="C506" s="370">
        <v>10</v>
      </c>
      <c r="D506" s="370" t="s">
        <v>1843</v>
      </c>
      <c r="E506" s="370" t="s">
        <v>1862</v>
      </c>
      <c r="F506" s="370" t="s">
        <v>1819</v>
      </c>
      <c r="G506" s="294" t="s">
        <v>1697</v>
      </c>
      <c r="H506" s="285" t="str">
        <f t="shared" si="142"/>
        <v>あさひ小学校</v>
      </c>
      <c r="I506" s="466" ph="1"/>
      <c r="J506" s="467" t="s">
        <v>1722</v>
      </c>
      <c r="K506" s="170" t="str">
        <f t="shared" si="145"/>
        <v>阿見町本郷1-5-1</v>
      </c>
      <c r="L506" s="468" t="s">
        <v>1698</v>
      </c>
      <c r="M506" s="49" t="s">
        <v>1722</v>
      </c>
      <c r="N506" s="469">
        <v>298933555</v>
      </c>
      <c r="O506" s="223">
        <v>298412121</v>
      </c>
      <c r="P506" s="470"/>
      <c r="Q506" s="574" t="str">
        <f t="shared" si="143"/>
        <v/>
      </c>
      <c r="R506" s="471"/>
      <c r="S506" s="472"/>
      <c r="T506" s="473"/>
      <c r="U506" s="596" t="str">
        <f t="shared" si="129"/>
        <v/>
      </c>
      <c r="V506" s="83"/>
      <c r="W506" s="474"/>
      <c r="X506" s="79"/>
    </row>
    <row r="507" spans="2:24" s="1" customFormat="1" ht="44.25" customHeight="1">
      <c r="B507" s="259">
        <v>505</v>
      </c>
      <c r="C507" s="352">
        <v>11</v>
      </c>
      <c r="D507" s="352" t="s">
        <v>1843</v>
      </c>
      <c r="E507" s="352" t="s">
        <v>1861</v>
      </c>
      <c r="F507" s="352" t="s">
        <v>1820</v>
      </c>
      <c r="G507" s="295" t="s">
        <v>1531</v>
      </c>
      <c r="H507" s="475" t="str">
        <f>G507&amp;"中学校"</f>
        <v>美浦中学校</v>
      </c>
      <c r="I507" s="476" ph="1"/>
      <c r="J507" s="477" t="s">
        <v>1533</v>
      </c>
      <c r="K507" s="200" t="str">
        <f>"美浦村"&amp;L507</f>
        <v>美浦村受領1435</v>
      </c>
      <c r="L507" s="478" t="s">
        <v>1532</v>
      </c>
      <c r="M507" s="199" t="s">
        <v>1533</v>
      </c>
      <c r="N507" s="202">
        <v>298850121</v>
      </c>
      <c r="O507" s="203">
        <v>298854897</v>
      </c>
      <c r="P507" s="258"/>
      <c r="Q507" s="575" t="str">
        <f t="shared" si="143"/>
        <v/>
      </c>
      <c r="R507" s="479"/>
      <c r="S507" s="480"/>
      <c r="T507" s="481"/>
      <c r="U507" s="595" t="str">
        <f t="shared" si="129"/>
        <v/>
      </c>
      <c r="V507" s="84"/>
      <c r="W507" s="480"/>
      <c r="X507" s="111"/>
    </row>
    <row r="508" spans="2:24" s="1" customFormat="1" ht="44.25" customHeight="1">
      <c r="B508" s="259">
        <v>506</v>
      </c>
      <c r="C508" s="354">
        <v>12</v>
      </c>
      <c r="D508" s="354" t="s">
        <v>1843</v>
      </c>
      <c r="E508" s="354" t="s">
        <v>1862</v>
      </c>
      <c r="F508" s="354" t="s">
        <v>1820</v>
      </c>
      <c r="G508" s="292" t="s">
        <v>945</v>
      </c>
      <c r="H508" s="284" t="str">
        <f t="shared" ref="H508:H509" si="146">G508&amp;"中学校"</f>
        <v>阿見中学校</v>
      </c>
      <c r="I508" s="345" ph="1"/>
      <c r="J508" s="242" t="s">
        <v>947</v>
      </c>
      <c r="K508" s="166" t="str">
        <f t="shared" si="145"/>
        <v>阿見町中央1-2-1</v>
      </c>
      <c r="L508" s="214" t="s">
        <v>1534</v>
      </c>
      <c r="M508" s="33" t="s">
        <v>947</v>
      </c>
      <c r="N508" s="183">
        <v>298870028</v>
      </c>
      <c r="O508" s="184">
        <v>298882493</v>
      </c>
      <c r="P508" s="152"/>
      <c r="Q508" s="572" t="str">
        <f t="shared" si="143"/>
        <v/>
      </c>
      <c r="R508" s="29"/>
      <c r="S508" s="96"/>
      <c r="T508" s="29"/>
      <c r="U508" s="593" t="str">
        <f t="shared" si="129"/>
        <v/>
      </c>
      <c r="V508" s="82"/>
      <c r="W508" s="96"/>
      <c r="X508" s="78"/>
    </row>
    <row r="509" spans="2:24" s="1" customFormat="1" ht="44.25" customHeight="1">
      <c r="B509" s="259">
        <v>507</v>
      </c>
      <c r="C509" s="354">
        <v>13</v>
      </c>
      <c r="D509" s="354" t="s">
        <v>1843</v>
      </c>
      <c r="E509" s="354" t="s">
        <v>1862</v>
      </c>
      <c r="F509" s="354" t="s">
        <v>1820</v>
      </c>
      <c r="G509" s="292" t="s">
        <v>1535</v>
      </c>
      <c r="H509" s="284" t="str">
        <f t="shared" si="146"/>
        <v>朝日中学校</v>
      </c>
      <c r="I509" s="344" ph="1"/>
      <c r="J509" s="242" t="s">
        <v>950</v>
      </c>
      <c r="K509" s="166" t="str">
        <f t="shared" si="145"/>
        <v>阿見町荒川本郷1855-1</v>
      </c>
      <c r="L509" s="214" t="s">
        <v>1536</v>
      </c>
      <c r="M509" s="33" t="s">
        <v>950</v>
      </c>
      <c r="N509" s="183">
        <v>298427771</v>
      </c>
      <c r="O509" s="184">
        <v>298422865</v>
      </c>
      <c r="P509" s="152"/>
      <c r="Q509" s="572" t="str">
        <f t="shared" si="143"/>
        <v/>
      </c>
      <c r="R509" s="29"/>
      <c r="S509" s="96"/>
      <c r="T509" s="29"/>
      <c r="U509" s="593" t="str">
        <f t="shared" si="129"/>
        <v/>
      </c>
      <c r="V509" s="82"/>
      <c r="W509" s="96"/>
      <c r="X509" s="78"/>
    </row>
    <row r="510" spans="2:24" s="1" customFormat="1" ht="44.25" customHeight="1">
      <c r="B510" s="259">
        <v>508</v>
      </c>
      <c r="C510" s="354">
        <v>14</v>
      </c>
      <c r="D510" s="354" t="s">
        <v>1843</v>
      </c>
      <c r="E510" s="354" t="s">
        <v>1862</v>
      </c>
      <c r="F510" s="354" t="s">
        <v>1820</v>
      </c>
      <c r="G510" s="292" t="s">
        <v>1537</v>
      </c>
      <c r="H510" s="284" t="str">
        <f>G510&amp;"中学校"</f>
        <v>竹来中学校</v>
      </c>
      <c r="I510" s="322" ph="1"/>
      <c r="J510" s="242" t="s">
        <v>1539</v>
      </c>
      <c r="K510" s="166" t="str">
        <f t="shared" si="145"/>
        <v>阿見町竹来400-1</v>
      </c>
      <c r="L510" s="214" t="s">
        <v>1538</v>
      </c>
      <c r="M510" s="33" t="s">
        <v>1539</v>
      </c>
      <c r="N510" s="183">
        <v>298871201</v>
      </c>
      <c r="O510" s="184">
        <v>298882497</v>
      </c>
      <c r="P510" s="142"/>
      <c r="Q510" s="537" t="str">
        <f t="shared" si="143"/>
        <v/>
      </c>
      <c r="R510" s="97"/>
      <c r="S510" s="98"/>
      <c r="T510" s="97"/>
      <c r="U510" s="593" t="str">
        <f t="shared" si="129"/>
        <v/>
      </c>
      <c r="V510" s="133"/>
      <c r="W510" s="98"/>
      <c r="X510" s="134"/>
    </row>
    <row r="511" spans="2:24" s="1" customFormat="1" ht="44.25" customHeight="1">
      <c r="B511" s="259">
        <v>509</v>
      </c>
      <c r="C511" s="370">
        <v>15</v>
      </c>
      <c r="D511" s="370" t="s">
        <v>1843</v>
      </c>
      <c r="E511" s="370" t="s">
        <v>1863</v>
      </c>
      <c r="F511" s="370" t="s">
        <v>1820</v>
      </c>
      <c r="G511" s="482" t="s">
        <v>1774</v>
      </c>
      <c r="H511" s="285" t="str">
        <f>G511</f>
        <v>かわち学園</v>
      </c>
      <c r="I511" s="332" ph="1"/>
      <c r="J511" s="245" t="s">
        <v>1662</v>
      </c>
      <c r="K511" s="170" t="str">
        <f>"河内町"&amp;L511</f>
        <v>河内町長竿5456-1</v>
      </c>
      <c r="L511" s="246" t="s">
        <v>1659</v>
      </c>
      <c r="M511" s="247" t="s">
        <v>1662</v>
      </c>
      <c r="N511" s="248" t="s">
        <v>1663</v>
      </c>
      <c r="O511" s="231">
        <v>297845377</v>
      </c>
      <c r="P511" s="143"/>
      <c r="Q511" s="576" t="str">
        <f t="shared" si="143"/>
        <v/>
      </c>
      <c r="R511" s="99"/>
      <c r="S511" s="100"/>
      <c r="T511" s="101"/>
      <c r="U511" s="593" t="str">
        <f t="shared" si="129"/>
        <v/>
      </c>
      <c r="V511" s="101"/>
      <c r="W511" s="100"/>
      <c r="X511" s="135"/>
    </row>
    <row r="512" spans="2:24" s="1" customFormat="1" ht="44.25" customHeight="1">
      <c r="B512" s="259">
        <v>510</v>
      </c>
      <c r="C512" s="280">
        <v>1</v>
      </c>
      <c r="D512" s="280" t="s">
        <v>1843</v>
      </c>
      <c r="E512" s="280" t="s">
        <v>1864</v>
      </c>
      <c r="F512" s="280" t="s">
        <v>1819</v>
      </c>
      <c r="G512" s="293" t="s">
        <v>1865</v>
      </c>
      <c r="H512" s="265" t="str">
        <f t="shared" ref="H512" si="147">G512&amp;"小学校"</f>
        <v>利根小学校</v>
      </c>
      <c r="I512" s="318" ph="1"/>
      <c r="J512" s="185" t="s">
        <v>962</v>
      </c>
      <c r="K512" s="249" t="str">
        <f t="shared" ref="K512:K513" si="148">"利根町"&amp;L512</f>
        <v>利根町布川4230</v>
      </c>
      <c r="L512" s="217" t="s">
        <v>961</v>
      </c>
      <c r="M512" s="185" t="s">
        <v>962</v>
      </c>
      <c r="N512" s="204">
        <v>297682055</v>
      </c>
      <c r="O512" s="204">
        <v>297687876</v>
      </c>
      <c r="P512" s="81"/>
      <c r="Q512" s="542" t="str">
        <f t="shared" ref="Q512:Q513" si="149">IF(P512="","","s"&amp;$P512)</f>
        <v/>
      </c>
      <c r="R512" s="57"/>
      <c r="S512" s="57"/>
      <c r="T512" s="57"/>
      <c r="U512" s="596" t="str">
        <f t="shared" si="129"/>
        <v/>
      </c>
      <c r="V512" s="57"/>
      <c r="W512" s="57"/>
      <c r="X512" s="112"/>
    </row>
    <row r="513" spans="2:24" s="1" customFormat="1" ht="44.25" customHeight="1">
      <c r="B513" s="259">
        <v>511</v>
      </c>
      <c r="C513" s="259">
        <v>2</v>
      </c>
      <c r="D513" s="259" t="s">
        <v>1843</v>
      </c>
      <c r="E513" s="259" t="s">
        <v>1864</v>
      </c>
      <c r="F513" s="259" t="s">
        <v>1820</v>
      </c>
      <c r="G513" s="286" t="s">
        <v>1540</v>
      </c>
      <c r="H513" s="159" t="str">
        <f>G513&amp;"中学校"</f>
        <v>利根中学校</v>
      </c>
      <c r="I513" s="310" ph="1"/>
      <c r="J513" s="215" t="s">
        <v>1542</v>
      </c>
      <c r="K513" s="484" t="str">
        <f t="shared" si="148"/>
        <v>利根町横須賀1277</v>
      </c>
      <c r="L513" s="485" t="s">
        <v>1541</v>
      </c>
      <c r="M513" s="215" t="s">
        <v>1542</v>
      </c>
      <c r="N513" s="357">
        <v>297682870</v>
      </c>
      <c r="O513" s="357">
        <v>297682840</v>
      </c>
      <c r="P513" s="110"/>
      <c r="Q513" s="530" t="str">
        <f t="shared" si="149"/>
        <v/>
      </c>
      <c r="R513" s="58"/>
      <c r="S513" s="58"/>
      <c r="T513" s="58"/>
      <c r="U513" s="597" t="str">
        <f t="shared" si="129"/>
        <v/>
      </c>
      <c r="V513" s="58"/>
      <c r="W513" s="58"/>
      <c r="X513" s="136"/>
    </row>
    <row r="514" spans="2:24" s="26" customFormat="1" ht="44.25" customHeight="1">
      <c r="B514" s="259">
        <v>512</v>
      </c>
      <c r="C514" s="260">
        <v>1</v>
      </c>
      <c r="D514" s="260" t="s">
        <v>1866</v>
      </c>
      <c r="E514" s="260" t="s">
        <v>1867</v>
      </c>
      <c r="F514" s="260" t="s">
        <v>1819</v>
      </c>
      <c r="G514" s="291" t="s">
        <v>963</v>
      </c>
      <c r="H514" s="42" t="str">
        <f t="shared" ref="H514:H536" si="150">G514&amp;"小学校"</f>
        <v>古河第一小学校</v>
      </c>
      <c r="I514" s="327" ph="1"/>
      <c r="J514" s="43" t="s">
        <v>965</v>
      </c>
      <c r="K514" s="250" t="str">
        <f>"古河市"&amp;L514</f>
        <v>古河市中央町3-10-1</v>
      </c>
      <c r="L514" s="45" t="s">
        <v>964</v>
      </c>
      <c r="M514" s="43" t="s">
        <v>965</v>
      </c>
      <c r="N514" s="46">
        <v>280220101</v>
      </c>
      <c r="O514" s="46">
        <v>280220900</v>
      </c>
      <c r="P514" s="154"/>
      <c r="Q514" s="577" t="str">
        <f t="shared" ref="Q514:Q529" si="151">IF(P514="","","s"&amp;$P514)</f>
        <v/>
      </c>
      <c r="R514" s="102"/>
      <c r="S514" s="103"/>
      <c r="T514" s="103"/>
      <c r="U514" s="595" t="str">
        <f t="shared" si="129"/>
        <v/>
      </c>
      <c r="V514" s="103"/>
      <c r="W514" s="103"/>
      <c r="X514" s="115"/>
    </row>
    <row r="515" spans="2:24" s="1" customFormat="1" ht="44.25" customHeight="1">
      <c r="B515" s="259">
        <v>513</v>
      </c>
      <c r="C515" s="354">
        <v>2</v>
      </c>
      <c r="D515" s="354" t="s">
        <v>1866</v>
      </c>
      <c r="E515" s="354" t="s">
        <v>1867</v>
      </c>
      <c r="F515" s="354" t="s">
        <v>1819</v>
      </c>
      <c r="G515" s="292" t="s">
        <v>966</v>
      </c>
      <c r="H515" s="47" t="str">
        <f t="shared" si="150"/>
        <v>古河第二小学校</v>
      </c>
      <c r="I515" s="383" ph="1"/>
      <c r="J515" s="33" t="s">
        <v>968</v>
      </c>
      <c r="K515" s="34" t="str">
        <f t="shared" ref="K515:K545" si="152">"古河市"&amp;L515</f>
        <v>古河市本町2-10-45</v>
      </c>
      <c r="L515" s="35" t="s">
        <v>967</v>
      </c>
      <c r="M515" s="33" t="s">
        <v>968</v>
      </c>
      <c r="N515" s="36">
        <v>280322700</v>
      </c>
      <c r="O515" s="36">
        <v>280322701</v>
      </c>
      <c r="P515" s="486"/>
      <c r="Q515" s="578" t="str">
        <f t="shared" si="151"/>
        <v/>
      </c>
      <c r="R515" s="487"/>
      <c r="S515" s="488"/>
      <c r="T515" s="488"/>
      <c r="U515" s="593" t="str">
        <f t="shared" si="129"/>
        <v/>
      </c>
      <c r="V515" s="488"/>
      <c r="W515" s="488"/>
      <c r="X515" s="114"/>
    </row>
    <row r="516" spans="2:24" s="1" customFormat="1" ht="44.25" customHeight="1">
      <c r="B516" s="259">
        <v>514</v>
      </c>
      <c r="C516" s="354">
        <v>3</v>
      </c>
      <c r="D516" s="354" t="s">
        <v>1866</v>
      </c>
      <c r="E516" s="354" t="s">
        <v>1867</v>
      </c>
      <c r="F516" s="354" t="s">
        <v>1819</v>
      </c>
      <c r="G516" s="292" t="s">
        <v>969</v>
      </c>
      <c r="H516" s="47" t="str">
        <f t="shared" si="150"/>
        <v>古河第三小学校</v>
      </c>
      <c r="I516" s="383" ph="1"/>
      <c r="J516" s="33" t="s">
        <v>971</v>
      </c>
      <c r="K516" s="34" t="str">
        <f t="shared" si="152"/>
        <v>古河市旭町1-18-4</v>
      </c>
      <c r="L516" s="35" t="s">
        <v>970</v>
      </c>
      <c r="M516" s="33" t="s">
        <v>971</v>
      </c>
      <c r="N516" s="36" t="s">
        <v>972</v>
      </c>
      <c r="O516" s="36">
        <v>280320783</v>
      </c>
      <c r="P516" s="486"/>
      <c r="Q516" s="578" t="str">
        <f t="shared" si="151"/>
        <v/>
      </c>
      <c r="R516" s="487"/>
      <c r="S516" s="488"/>
      <c r="T516" s="488"/>
      <c r="U516" s="593" t="str">
        <f t="shared" ref="U516:U579" si="153">IF(P516="","",(DATEDIF($Q516,$X$1,"y")&amp;"."&amp;DATEDIF($Q516,$X$1,"yM")))</f>
        <v/>
      </c>
      <c r="V516" s="488"/>
      <c r="W516" s="488"/>
      <c r="X516" s="114"/>
    </row>
    <row r="517" spans="2:24" s="1" customFormat="1" ht="44.25" customHeight="1">
      <c r="B517" s="259">
        <v>515</v>
      </c>
      <c r="C517" s="354">
        <v>4</v>
      </c>
      <c r="D517" s="354" t="s">
        <v>1866</v>
      </c>
      <c r="E517" s="354" t="s">
        <v>1867</v>
      </c>
      <c r="F517" s="354" t="s">
        <v>1819</v>
      </c>
      <c r="G517" s="292" t="s">
        <v>973</v>
      </c>
      <c r="H517" s="47" t="str">
        <f t="shared" si="150"/>
        <v>古河第四小学校</v>
      </c>
      <c r="I517" s="383" ph="1"/>
      <c r="J517" s="33" t="s">
        <v>975</v>
      </c>
      <c r="K517" s="34" t="str">
        <f t="shared" si="152"/>
        <v>古河市中田1221</v>
      </c>
      <c r="L517" s="35" t="s">
        <v>974</v>
      </c>
      <c r="M517" s="33" t="s">
        <v>975</v>
      </c>
      <c r="N517" s="36">
        <v>280481862</v>
      </c>
      <c r="O517" s="36">
        <v>280481800</v>
      </c>
      <c r="P517" s="486"/>
      <c r="Q517" s="578" t="str">
        <f t="shared" si="151"/>
        <v/>
      </c>
      <c r="R517" s="487"/>
      <c r="S517" s="488"/>
      <c r="T517" s="488"/>
      <c r="U517" s="593" t="str">
        <f t="shared" si="153"/>
        <v/>
      </c>
      <c r="V517" s="488"/>
      <c r="W517" s="488"/>
      <c r="X517" s="114"/>
    </row>
    <row r="518" spans="2:24" s="1" customFormat="1" ht="44.25" customHeight="1">
      <c r="B518" s="259">
        <v>516</v>
      </c>
      <c r="C518" s="354">
        <v>5</v>
      </c>
      <c r="D518" s="354" t="s">
        <v>1866</v>
      </c>
      <c r="E518" s="354" t="s">
        <v>1867</v>
      </c>
      <c r="F518" s="354" t="s">
        <v>1819</v>
      </c>
      <c r="G518" s="292" t="s">
        <v>976</v>
      </c>
      <c r="H518" s="47" t="str">
        <f t="shared" si="150"/>
        <v>古河第五小学校</v>
      </c>
      <c r="I518" s="383" ph="1"/>
      <c r="J518" s="33" t="s">
        <v>978</v>
      </c>
      <c r="K518" s="34" t="str">
        <f t="shared" si="152"/>
        <v>古河市横山町3-13-27</v>
      </c>
      <c r="L518" s="35" t="s">
        <v>977</v>
      </c>
      <c r="M518" s="33" t="s">
        <v>978</v>
      </c>
      <c r="N518" s="36">
        <v>280220647</v>
      </c>
      <c r="O518" s="36">
        <v>280220645</v>
      </c>
      <c r="P518" s="486"/>
      <c r="Q518" s="578" t="str">
        <f t="shared" si="151"/>
        <v/>
      </c>
      <c r="R518" s="487"/>
      <c r="S518" s="489"/>
      <c r="T518" s="488"/>
      <c r="U518" s="593" t="str">
        <f t="shared" si="153"/>
        <v/>
      </c>
      <c r="V518" s="488"/>
      <c r="W518" s="488"/>
      <c r="X518" s="114"/>
    </row>
    <row r="519" spans="2:24" s="1" customFormat="1" ht="44.25" customHeight="1">
      <c r="B519" s="259">
        <v>517</v>
      </c>
      <c r="C519" s="354">
        <v>6</v>
      </c>
      <c r="D519" s="354" t="s">
        <v>1866</v>
      </c>
      <c r="E519" s="354" t="s">
        <v>1867</v>
      </c>
      <c r="F519" s="354" t="s">
        <v>1819</v>
      </c>
      <c r="G519" s="292" t="s">
        <v>979</v>
      </c>
      <c r="H519" s="47" t="str">
        <f t="shared" si="150"/>
        <v>古河第六小学校</v>
      </c>
      <c r="I519" s="383" ph="1"/>
      <c r="J519" s="33" t="s">
        <v>981</v>
      </c>
      <c r="K519" s="34" t="str">
        <f t="shared" si="152"/>
        <v>古河市北町16-47</v>
      </c>
      <c r="L519" s="35" t="s">
        <v>980</v>
      </c>
      <c r="M519" s="33" t="s">
        <v>981</v>
      </c>
      <c r="N519" s="36">
        <v>280325065</v>
      </c>
      <c r="O519" s="36">
        <v>280325171</v>
      </c>
      <c r="P519" s="486"/>
      <c r="Q519" s="578" t="str">
        <f t="shared" si="151"/>
        <v/>
      </c>
      <c r="R519" s="487"/>
      <c r="S519" s="488"/>
      <c r="T519" s="488"/>
      <c r="U519" s="593" t="str">
        <f t="shared" si="153"/>
        <v/>
      </c>
      <c r="V519" s="488"/>
      <c r="W519" s="488"/>
      <c r="X519" s="114"/>
    </row>
    <row r="520" spans="2:24" s="1" customFormat="1" ht="44.25" customHeight="1">
      <c r="B520" s="259">
        <v>518</v>
      </c>
      <c r="C520" s="354">
        <v>7</v>
      </c>
      <c r="D520" s="354" t="s">
        <v>1866</v>
      </c>
      <c r="E520" s="354" t="s">
        <v>1867</v>
      </c>
      <c r="F520" s="354" t="s">
        <v>1819</v>
      </c>
      <c r="G520" s="292" t="s">
        <v>982</v>
      </c>
      <c r="H520" s="47" t="str">
        <f t="shared" si="150"/>
        <v>古河第七小学校</v>
      </c>
      <c r="I520" s="383" ph="1"/>
      <c r="J520" s="33" t="s">
        <v>984</v>
      </c>
      <c r="K520" s="34" t="str">
        <f t="shared" si="152"/>
        <v>古河市三和176-1</v>
      </c>
      <c r="L520" s="35" t="s">
        <v>983</v>
      </c>
      <c r="M520" s="33" t="s">
        <v>984</v>
      </c>
      <c r="N520" s="36">
        <v>280481791</v>
      </c>
      <c r="O520" s="36">
        <v>280482883</v>
      </c>
      <c r="P520" s="486"/>
      <c r="Q520" s="578" t="str">
        <f t="shared" si="151"/>
        <v/>
      </c>
      <c r="R520" s="487"/>
      <c r="S520" s="488"/>
      <c r="T520" s="488"/>
      <c r="U520" s="593" t="str">
        <f t="shared" si="153"/>
        <v/>
      </c>
      <c r="V520" s="488"/>
      <c r="W520" s="488"/>
      <c r="X520" s="114"/>
    </row>
    <row r="521" spans="2:24" s="1" customFormat="1" ht="44.25" customHeight="1">
      <c r="B521" s="259">
        <v>519</v>
      </c>
      <c r="C521" s="354">
        <v>8</v>
      </c>
      <c r="D521" s="354" t="s">
        <v>1866</v>
      </c>
      <c r="E521" s="354" t="s">
        <v>1867</v>
      </c>
      <c r="F521" s="354" t="s">
        <v>1819</v>
      </c>
      <c r="G521" s="292" t="s">
        <v>985</v>
      </c>
      <c r="H521" s="47" t="str">
        <f t="shared" si="150"/>
        <v>釈迦小学校</v>
      </c>
      <c r="I521" s="383" ph="1"/>
      <c r="J521" s="33" t="s">
        <v>987</v>
      </c>
      <c r="K521" s="34" t="str">
        <f t="shared" si="152"/>
        <v>古河市釈迦271</v>
      </c>
      <c r="L521" s="35" t="s">
        <v>986</v>
      </c>
      <c r="M521" s="33" t="s">
        <v>987</v>
      </c>
      <c r="N521" s="36">
        <v>280920104</v>
      </c>
      <c r="O521" s="36">
        <v>280928351</v>
      </c>
      <c r="P521" s="486"/>
      <c r="Q521" s="578" t="str">
        <f t="shared" si="151"/>
        <v/>
      </c>
      <c r="R521" s="487"/>
      <c r="S521" s="488"/>
      <c r="T521" s="488"/>
      <c r="U521" s="593" t="str">
        <f t="shared" si="153"/>
        <v/>
      </c>
      <c r="V521" s="488"/>
      <c r="W521" s="488"/>
      <c r="X521" s="114"/>
    </row>
    <row r="522" spans="2:24" s="1" customFormat="1" ht="44.25" customHeight="1">
      <c r="B522" s="259">
        <v>520</v>
      </c>
      <c r="C522" s="354">
        <v>9</v>
      </c>
      <c r="D522" s="354" t="s">
        <v>1866</v>
      </c>
      <c r="E522" s="354" t="s">
        <v>1867</v>
      </c>
      <c r="F522" s="354" t="s">
        <v>1819</v>
      </c>
      <c r="G522" s="292" t="s">
        <v>294</v>
      </c>
      <c r="H522" s="47" t="str">
        <f t="shared" si="150"/>
        <v>下大野小学校</v>
      </c>
      <c r="I522" s="383" ph="1"/>
      <c r="J522" s="33" t="s">
        <v>989</v>
      </c>
      <c r="K522" s="34" t="str">
        <f t="shared" si="152"/>
        <v>古河市下大野734-2</v>
      </c>
      <c r="L522" s="35" t="s">
        <v>988</v>
      </c>
      <c r="M522" s="33" t="s">
        <v>989</v>
      </c>
      <c r="N522" s="36" t="s">
        <v>990</v>
      </c>
      <c r="O522" s="36">
        <v>280928353</v>
      </c>
      <c r="P522" s="486"/>
      <c r="Q522" s="578" t="str">
        <f t="shared" si="151"/>
        <v/>
      </c>
      <c r="R522" s="487"/>
      <c r="S522" s="488"/>
      <c r="T522" s="488"/>
      <c r="U522" s="593" t="str">
        <f t="shared" si="153"/>
        <v/>
      </c>
      <c r="V522" s="488"/>
      <c r="W522" s="488"/>
      <c r="X522" s="114"/>
    </row>
    <row r="523" spans="2:24" s="1" customFormat="1" ht="44.25" customHeight="1">
      <c r="B523" s="259">
        <v>521</v>
      </c>
      <c r="C523" s="354">
        <v>10</v>
      </c>
      <c r="D523" s="354" t="s">
        <v>1866</v>
      </c>
      <c r="E523" s="354" t="s">
        <v>1867</v>
      </c>
      <c r="F523" s="354" t="s">
        <v>1819</v>
      </c>
      <c r="G523" s="292" t="s">
        <v>991</v>
      </c>
      <c r="H523" s="47" t="str">
        <f t="shared" si="150"/>
        <v>上辺見小学校</v>
      </c>
      <c r="I523" s="383" ph="1"/>
      <c r="J523" s="33" t="s">
        <v>993</v>
      </c>
      <c r="K523" s="34" t="str">
        <f t="shared" si="152"/>
        <v>古河市上辺見1164</v>
      </c>
      <c r="L523" s="35" t="s">
        <v>992</v>
      </c>
      <c r="M523" s="33" t="s">
        <v>993</v>
      </c>
      <c r="N523" s="36">
        <v>280320633</v>
      </c>
      <c r="O523" s="36">
        <v>280316605</v>
      </c>
      <c r="P523" s="486"/>
      <c r="Q523" s="578" t="str">
        <f t="shared" si="151"/>
        <v/>
      </c>
      <c r="R523" s="487"/>
      <c r="S523" s="488"/>
      <c r="T523" s="488"/>
      <c r="U523" s="593" t="str">
        <f t="shared" si="153"/>
        <v/>
      </c>
      <c r="V523" s="488"/>
      <c r="W523" s="488"/>
      <c r="X523" s="114"/>
    </row>
    <row r="524" spans="2:24" s="1" customFormat="1" ht="44.25" customHeight="1">
      <c r="B524" s="259">
        <v>522</v>
      </c>
      <c r="C524" s="354">
        <v>11</v>
      </c>
      <c r="D524" s="354" t="s">
        <v>1866</v>
      </c>
      <c r="E524" s="354" t="s">
        <v>1867</v>
      </c>
      <c r="F524" s="354" t="s">
        <v>1819</v>
      </c>
      <c r="G524" s="292" t="s">
        <v>994</v>
      </c>
      <c r="H524" s="47" t="str">
        <f t="shared" si="150"/>
        <v>小堤小学校</v>
      </c>
      <c r="I524" s="383" ph="1"/>
      <c r="J524" s="33" t="s">
        <v>996</v>
      </c>
      <c r="K524" s="34" t="str">
        <f t="shared" si="152"/>
        <v>古河市小堤1815-1</v>
      </c>
      <c r="L524" s="35" t="s">
        <v>995</v>
      </c>
      <c r="M524" s="33" t="s">
        <v>996</v>
      </c>
      <c r="N524" s="36">
        <v>280983004</v>
      </c>
      <c r="O524" s="36">
        <v>280981965</v>
      </c>
      <c r="P524" s="486"/>
      <c r="Q524" s="578" t="str">
        <f t="shared" si="151"/>
        <v/>
      </c>
      <c r="R524" s="487"/>
      <c r="S524" s="488"/>
      <c r="T524" s="488"/>
      <c r="U524" s="593" t="str">
        <f t="shared" si="153"/>
        <v/>
      </c>
      <c r="V524" s="488"/>
      <c r="W524" s="488"/>
      <c r="X524" s="114"/>
    </row>
    <row r="525" spans="2:24" s="1" customFormat="1" ht="44.25" customHeight="1">
      <c r="B525" s="259">
        <v>523</v>
      </c>
      <c r="C525" s="354">
        <v>12</v>
      </c>
      <c r="D525" s="354" t="s">
        <v>1866</v>
      </c>
      <c r="E525" s="354" t="s">
        <v>1867</v>
      </c>
      <c r="F525" s="354" t="s">
        <v>1819</v>
      </c>
      <c r="G525" s="292" t="s">
        <v>1711</v>
      </c>
      <c r="H525" s="47" t="str">
        <f t="shared" si="150"/>
        <v>上大野小学校</v>
      </c>
      <c r="I525" s="383" ph="1"/>
      <c r="J525" s="33" t="s">
        <v>998</v>
      </c>
      <c r="K525" s="34" t="str">
        <f t="shared" si="152"/>
        <v>古河市上大野1425</v>
      </c>
      <c r="L525" s="35" t="s">
        <v>997</v>
      </c>
      <c r="M525" s="33" t="s">
        <v>998</v>
      </c>
      <c r="N525" s="36">
        <v>280983009</v>
      </c>
      <c r="O525" s="36">
        <v>280983907</v>
      </c>
      <c r="P525" s="486"/>
      <c r="Q525" s="578" t="str">
        <f t="shared" si="151"/>
        <v/>
      </c>
      <c r="R525" s="487"/>
      <c r="S525" s="488"/>
      <c r="T525" s="488"/>
      <c r="U525" s="593" t="str">
        <f t="shared" si="153"/>
        <v/>
      </c>
      <c r="V525" s="488"/>
      <c r="W525" s="488"/>
      <c r="X525" s="114"/>
    </row>
    <row r="526" spans="2:24" s="1" customFormat="1" ht="44.25" customHeight="1">
      <c r="B526" s="259">
        <v>524</v>
      </c>
      <c r="C526" s="354">
        <v>13</v>
      </c>
      <c r="D526" s="354" t="s">
        <v>1866</v>
      </c>
      <c r="E526" s="354" t="s">
        <v>1867</v>
      </c>
      <c r="F526" s="354" t="s">
        <v>1819</v>
      </c>
      <c r="G526" s="292" t="s">
        <v>999</v>
      </c>
      <c r="H526" s="47" t="str">
        <f t="shared" si="150"/>
        <v>駒羽根小学校</v>
      </c>
      <c r="I526" s="383" ph="1"/>
      <c r="J526" s="33" t="s">
        <v>1001</v>
      </c>
      <c r="K526" s="34" t="str">
        <f t="shared" si="152"/>
        <v>古河市駒羽根1364</v>
      </c>
      <c r="L526" s="35" t="s">
        <v>1000</v>
      </c>
      <c r="M526" s="33" t="s">
        <v>1001</v>
      </c>
      <c r="N526" s="36">
        <v>280925477</v>
      </c>
      <c r="O526" s="36">
        <v>280928385</v>
      </c>
      <c r="P526" s="486"/>
      <c r="Q526" s="578" t="str">
        <f t="shared" si="151"/>
        <v/>
      </c>
      <c r="R526" s="487"/>
      <c r="S526" s="488"/>
      <c r="T526" s="488"/>
      <c r="U526" s="593" t="str">
        <f t="shared" si="153"/>
        <v/>
      </c>
      <c r="V526" s="488"/>
      <c r="W526" s="488"/>
      <c r="X526" s="114"/>
    </row>
    <row r="527" spans="2:24" s="1" customFormat="1" ht="44.25" customHeight="1">
      <c r="B527" s="259">
        <v>525</v>
      </c>
      <c r="C527" s="354">
        <v>14</v>
      </c>
      <c r="D527" s="354" t="s">
        <v>1866</v>
      </c>
      <c r="E527" s="354" t="s">
        <v>1867</v>
      </c>
      <c r="F527" s="354" t="s">
        <v>1819</v>
      </c>
      <c r="G527" s="292" t="s">
        <v>1002</v>
      </c>
      <c r="H527" s="47" t="str">
        <f t="shared" si="150"/>
        <v>西牛谷小学校</v>
      </c>
      <c r="I527" s="383" ph="1"/>
      <c r="J527" s="33" t="s">
        <v>1004</v>
      </c>
      <c r="K527" s="34" t="str">
        <f t="shared" si="152"/>
        <v>古河市西牛谷650</v>
      </c>
      <c r="L527" s="35" t="s">
        <v>1003</v>
      </c>
      <c r="M527" s="33" t="s">
        <v>1004</v>
      </c>
      <c r="N527" s="36" t="s">
        <v>1005</v>
      </c>
      <c r="O527" s="36">
        <v>280983956</v>
      </c>
      <c r="P527" s="486"/>
      <c r="Q527" s="578" t="str">
        <f t="shared" si="151"/>
        <v/>
      </c>
      <c r="R527" s="487"/>
      <c r="S527" s="488"/>
      <c r="T527" s="488"/>
      <c r="U527" s="593" t="str">
        <f t="shared" si="153"/>
        <v/>
      </c>
      <c r="V527" s="488"/>
      <c r="W527" s="488"/>
      <c r="X527" s="114"/>
    </row>
    <row r="528" spans="2:24" s="1" customFormat="1" ht="44.25" customHeight="1">
      <c r="B528" s="259">
        <v>526</v>
      </c>
      <c r="C528" s="354">
        <v>15</v>
      </c>
      <c r="D528" s="354" t="s">
        <v>1866</v>
      </c>
      <c r="E528" s="354" t="s">
        <v>1867</v>
      </c>
      <c r="F528" s="354" t="s">
        <v>1819</v>
      </c>
      <c r="G528" s="292" t="s">
        <v>1006</v>
      </c>
      <c r="H528" s="47" t="str">
        <f t="shared" si="150"/>
        <v>水海小学校</v>
      </c>
      <c r="I528" s="383" ph="1"/>
      <c r="J528" s="33" t="s">
        <v>1008</v>
      </c>
      <c r="K528" s="34" t="str">
        <f t="shared" si="152"/>
        <v>古河市水海542-1</v>
      </c>
      <c r="L528" s="35" t="s">
        <v>1007</v>
      </c>
      <c r="M528" s="33" t="s">
        <v>1008</v>
      </c>
      <c r="N528" s="36">
        <v>280920353</v>
      </c>
      <c r="O528" s="36">
        <v>280928381</v>
      </c>
      <c r="P528" s="486"/>
      <c r="Q528" s="578" t="str">
        <f t="shared" si="151"/>
        <v/>
      </c>
      <c r="R528" s="487"/>
      <c r="S528" s="488"/>
      <c r="T528" s="488"/>
      <c r="U528" s="593" t="str">
        <f t="shared" si="153"/>
        <v/>
      </c>
      <c r="V528" s="488"/>
      <c r="W528" s="488"/>
      <c r="X528" s="114"/>
    </row>
    <row r="529" spans="2:24" s="1" customFormat="1" ht="44.25" customHeight="1">
      <c r="B529" s="259">
        <v>527</v>
      </c>
      <c r="C529" s="370">
        <v>16</v>
      </c>
      <c r="D529" s="370" t="s">
        <v>1866</v>
      </c>
      <c r="E529" s="370" t="s">
        <v>1867</v>
      </c>
      <c r="F529" s="370" t="s">
        <v>1819</v>
      </c>
      <c r="G529" s="294" t="s">
        <v>1009</v>
      </c>
      <c r="H529" s="48" t="str">
        <f t="shared" si="150"/>
        <v>下辺見小学校</v>
      </c>
      <c r="I529" s="391" ph="1"/>
      <c r="J529" s="49" t="s">
        <v>1011</v>
      </c>
      <c r="K529" s="50" t="str">
        <f t="shared" si="152"/>
        <v>古河市下辺見2400</v>
      </c>
      <c r="L529" s="51" t="s">
        <v>1010</v>
      </c>
      <c r="M529" s="49" t="s">
        <v>1011</v>
      </c>
      <c r="N529" s="52">
        <v>280320921</v>
      </c>
      <c r="O529" s="52">
        <v>280316606</v>
      </c>
      <c r="P529" s="490"/>
      <c r="Q529" s="579" t="str">
        <f t="shared" si="151"/>
        <v/>
      </c>
      <c r="R529" s="491"/>
      <c r="S529" s="492"/>
      <c r="T529" s="492"/>
      <c r="U529" s="596" t="str">
        <f t="shared" si="153"/>
        <v/>
      </c>
      <c r="V529" s="492"/>
      <c r="W529" s="492"/>
      <c r="X529" s="119"/>
    </row>
    <row r="530" spans="2:24" s="1" customFormat="1" ht="44.25" customHeight="1">
      <c r="B530" s="259">
        <v>528</v>
      </c>
      <c r="C530" s="260">
        <v>17</v>
      </c>
      <c r="D530" s="260" t="s">
        <v>1866</v>
      </c>
      <c r="E530" s="260" t="s">
        <v>1867</v>
      </c>
      <c r="F530" s="353" t="s">
        <v>1819</v>
      </c>
      <c r="G530" s="291" t="s">
        <v>1012</v>
      </c>
      <c r="H530" s="42" t="str">
        <f t="shared" si="150"/>
        <v>中央小学校</v>
      </c>
      <c r="I530" s="337" ph="1"/>
      <c r="J530" s="43" t="s">
        <v>989</v>
      </c>
      <c r="K530" s="250" t="str">
        <f t="shared" si="152"/>
        <v>古河市下大野1573-20</v>
      </c>
      <c r="L530" s="45" t="s">
        <v>1013</v>
      </c>
      <c r="M530" s="43" t="s">
        <v>989</v>
      </c>
      <c r="N530" s="46">
        <v>280921610</v>
      </c>
      <c r="O530" s="46">
        <v>280928371</v>
      </c>
      <c r="P530" s="155"/>
      <c r="Q530" s="580" t="str">
        <f t="shared" ref="Q530:Q545" si="154">IF(P530="","","s"&amp;$P530)</f>
        <v/>
      </c>
      <c r="R530" s="104"/>
      <c r="S530" s="105"/>
      <c r="T530" s="105"/>
      <c r="U530" s="595" t="str">
        <f t="shared" si="153"/>
        <v/>
      </c>
      <c r="V530" s="105"/>
      <c r="W530" s="105"/>
      <c r="X530" s="113"/>
    </row>
    <row r="531" spans="2:24" s="1" customFormat="1" ht="44.25" customHeight="1">
      <c r="B531" s="259">
        <v>529</v>
      </c>
      <c r="C531" s="354">
        <v>18</v>
      </c>
      <c r="D531" s="354" t="s">
        <v>1866</v>
      </c>
      <c r="E531" s="354" t="s">
        <v>1867</v>
      </c>
      <c r="F531" s="364" t="s">
        <v>1819</v>
      </c>
      <c r="G531" s="292" t="s">
        <v>1014</v>
      </c>
      <c r="H531" s="47" t="str">
        <f t="shared" si="150"/>
        <v>諸川小学校</v>
      </c>
      <c r="I531" s="383" ph="1"/>
      <c r="J531" s="33" t="s">
        <v>1016</v>
      </c>
      <c r="K531" s="34" t="str">
        <f t="shared" si="152"/>
        <v>古河市諸川1097</v>
      </c>
      <c r="L531" s="35" t="s">
        <v>1015</v>
      </c>
      <c r="M531" s="33" t="s">
        <v>1016</v>
      </c>
      <c r="N531" s="36">
        <v>280760039</v>
      </c>
      <c r="O531" s="36">
        <v>280772051</v>
      </c>
      <c r="P531" s="486"/>
      <c r="Q531" s="578" t="str">
        <f t="shared" si="154"/>
        <v/>
      </c>
      <c r="R531" s="487"/>
      <c r="S531" s="488"/>
      <c r="T531" s="488"/>
      <c r="U531" s="593" t="str">
        <f t="shared" si="153"/>
        <v/>
      </c>
      <c r="V531" s="488"/>
      <c r="W531" s="488"/>
      <c r="X531" s="114"/>
    </row>
    <row r="532" spans="2:24" s="1" customFormat="1" ht="44.25" customHeight="1">
      <c r="B532" s="259">
        <v>530</v>
      </c>
      <c r="C532" s="354">
        <v>19</v>
      </c>
      <c r="D532" s="354" t="s">
        <v>1866</v>
      </c>
      <c r="E532" s="354" t="s">
        <v>1867</v>
      </c>
      <c r="F532" s="364" t="s">
        <v>1819</v>
      </c>
      <c r="G532" s="292" t="s">
        <v>636</v>
      </c>
      <c r="H532" s="47" t="str">
        <f t="shared" si="150"/>
        <v>大和田小学校</v>
      </c>
      <c r="I532" s="383" ph="1"/>
      <c r="J532" s="33" t="s">
        <v>1018</v>
      </c>
      <c r="K532" s="34" t="str">
        <f t="shared" si="152"/>
        <v>古河市大和田822</v>
      </c>
      <c r="L532" s="35" t="s">
        <v>1017</v>
      </c>
      <c r="M532" s="33" t="s">
        <v>1018</v>
      </c>
      <c r="N532" s="36">
        <v>280760040</v>
      </c>
      <c r="O532" s="36">
        <v>280772052</v>
      </c>
      <c r="P532" s="486"/>
      <c r="Q532" s="578" t="str">
        <f t="shared" si="154"/>
        <v/>
      </c>
      <c r="R532" s="487"/>
      <c r="S532" s="488"/>
      <c r="T532" s="488"/>
      <c r="U532" s="593" t="str">
        <f t="shared" si="153"/>
        <v/>
      </c>
      <c r="V532" s="488"/>
      <c r="W532" s="488"/>
      <c r="X532" s="114"/>
    </row>
    <row r="533" spans="2:24" s="1" customFormat="1" ht="44.25" customHeight="1">
      <c r="B533" s="259">
        <v>531</v>
      </c>
      <c r="C533" s="354">
        <v>20</v>
      </c>
      <c r="D533" s="354" t="s">
        <v>1866</v>
      </c>
      <c r="E533" s="354" t="s">
        <v>1867</v>
      </c>
      <c r="F533" s="364" t="s">
        <v>1819</v>
      </c>
      <c r="G533" s="292" t="s">
        <v>1019</v>
      </c>
      <c r="H533" s="47" t="str">
        <f t="shared" si="150"/>
        <v>駒込小学校</v>
      </c>
      <c r="I533" s="383" ph="1"/>
      <c r="J533" s="33" t="s">
        <v>1021</v>
      </c>
      <c r="K533" s="34" t="str">
        <f t="shared" si="152"/>
        <v>古河市駒込899-3</v>
      </c>
      <c r="L533" s="35" t="s">
        <v>1020</v>
      </c>
      <c r="M533" s="33" t="s">
        <v>1021</v>
      </c>
      <c r="N533" s="36">
        <v>280760041</v>
      </c>
      <c r="O533" s="36">
        <v>280772053</v>
      </c>
      <c r="P533" s="486"/>
      <c r="Q533" s="578" t="str">
        <f t="shared" si="154"/>
        <v/>
      </c>
      <c r="R533" s="487"/>
      <c r="S533" s="488"/>
      <c r="T533" s="488"/>
      <c r="U533" s="593" t="str">
        <f t="shared" si="153"/>
        <v/>
      </c>
      <c r="V533" s="488"/>
      <c r="W533" s="488"/>
      <c r="X533" s="114"/>
    </row>
    <row r="534" spans="2:24" s="1" customFormat="1" ht="44.25" customHeight="1">
      <c r="B534" s="259">
        <v>532</v>
      </c>
      <c r="C534" s="354">
        <v>21</v>
      </c>
      <c r="D534" s="354" t="s">
        <v>1866</v>
      </c>
      <c r="E534" s="354" t="s">
        <v>1867</v>
      </c>
      <c r="F534" s="364" t="s">
        <v>1819</v>
      </c>
      <c r="G534" s="292" t="s">
        <v>1022</v>
      </c>
      <c r="H534" s="47" t="str">
        <f t="shared" si="150"/>
        <v>八俣小学校</v>
      </c>
      <c r="I534" s="383" ph="1"/>
      <c r="J534" s="33" t="s">
        <v>1024</v>
      </c>
      <c r="K534" s="34" t="str">
        <f t="shared" si="152"/>
        <v>古河市東山田1814</v>
      </c>
      <c r="L534" s="35" t="s">
        <v>1023</v>
      </c>
      <c r="M534" s="33" t="s">
        <v>1024</v>
      </c>
      <c r="N534" s="36">
        <v>280780009</v>
      </c>
      <c r="O534" s="36">
        <v>280783822</v>
      </c>
      <c r="P534" s="486"/>
      <c r="Q534" s="578" t="str">
        <f t="shared" si="154"/>
        <v/>
      </c>
      <c r="R534" s="487"/>
      <c r="S534" s="488"/>
      <c r="T534" s="488"/>
      <c r="U534" s="593" t="str">
        <f t="shared" si="153"/>
        <v/>
      </c>
      <c r="V534" s="488"/>
      <c r="W534" s="488"/>
      <c r="X534" s="114"/>
    </row>
    <row r="535" spans="2:24" s="1" customFormat="1" ht="44.25" customHeight="1">
      <c r="B535" s="259">
        <v>533</v>
      </c>
      <c r="C535" s="354">
        <v>22</v>
      </c>
      <c r="D535" s="354" t="s">
        <v>1866</v>
      </c>
      <c r="E535" s="354" t="s">
        <v>1867</v>
      </c>
      <c r="F535" s="364" t="s">
        <v>1819</v>
      </c>
      <c r="G535" s="292" t="s">
        <v>1025</v>
      </c>
      <c r="H535" s="47" t="str">
        <f t="shared" si="150"/>
        <v>名崎小学校</v>
      </c>
      <c r="I535" s="383" ph="1"/>
      <c r="J535" s="33" t="s">
        <v>1027</v>
      </c>
      <c r="K535" s="34" t="str">
        <f t="shared" si="152"/>
        <v>古河市尾崎4200</v>
      </c>
      <c r="L535" s="35" t="s">
        <v>1026</v>
      </c>
      <c r="M535" s="33" t="s">
        <v>1027</v>
      </c>
      <c r="N535" s="36">
        <v>280760099</v>
      </c>
      <c r="O535" s="36">
        <v>280772054</v>
      </c>
      <c r="P535" s="486"/>
      <c r="Q535" s="578" t="str">
        <f t="shared" si="154"/>
        <v/>
      </c>
      <c r="R535" s="487"/>
      <c r="S535" s="488"/>
      <c r="T535" s="488"/>
      <c r="U535" s="593" t="str">
        <f t="shared" si="153"/>
        <v/>
      </c>
      <c r="V535" s="488"/>
      <c r="W535" s="488"/>
      <c r="X535" s="114"/>
    </row>
    <row r="536" spans="2:24" s="1" customFormat="1" ht="44.25" customHeight="1">
      <c r="B536" s="259">
        <v>534</v>
      </c>
      <c r="C536" s="370">
        <v>23</v>
      </c>
      <c r="D536" s="370" t="s">
        <v>1866</v>
      </c>
      <c r="E536" s="370" t="s">
        <v>1867</v>
      </c>
      <c r="F536" s="398" t="s">
        <v>1819</v>
      </c>
      <c r="G536" s="294" t="s">
        <v>1028</v>
      </c>
      <c r="H536" s="48" t="str">
        <f t="shared" si="150"/>
        <v>仁連小学校</v>
      </c>
      <c r="I536" s="324" ph="1"/>
      <c r="J536" s="49" t="s">
        <v>1030</v>
      </c>
      <c r="K536" s="50" t="str">
        <f t="shared" si="152"/>
        <v>古河市仁連607</v>
      </c>
      <c r="L536" s="51" t="s">
        <v>1029</v>
      </c>
      <c r="M536" s="49" t="s">
        <v>1030</v>
      </c>
      <c r="N536" s="52">
        <v>280765914</v>
      </c>
      <c r="O536" s="52">
        <v>280772055</v>
      </c>
      <c r="P536" s="490"/>
      <c r="Q536" s="579" t="str">
        <f t="shared" si="154"/>
        <v/>
      </c>
      <c r="R536" s="491"/>
      <c r="S536" s="492"/>
      <c r="T536" s="492"/>
      <c r="U536" s="596" t="str">
        <f t="shared" si="153"/>
        <v/>
      </c>
      <c r="V536" s="492"/>
      <c r="W536" s="492"/>
      <c r="X536" s="119"/>
    </row>
    <row r="537" spans="2:24" s="1" customFormat="1" ht="44.25" customHeight="1">
      <c r="B537" s="259">
        <v>535</v>
      </c>
      <c r="C537" s="352">
        <v>24</v>
      </c>
      <c r="D537" s="352" t="s">
        <v>1866</v>
      </c>
      <c r="E537" s="352" t="s">
        <v>1867</v>
      </c>
      <c r="F537" s="353" t="s">
        <v>1820</v>
      </c>
      <c r="G537" s="295" t="s">
        <v>963</v>
      </c>
      <c r="H537" s="269" t="str">
        <f>G537&amp;"中学校"</f>
        <v>古河第一中学校</v>
      </c>
      <c r="I537" s="327" ph="1"/>
      <c r="J537" s="199" t="s">
        <v>1544</v>
      </c>
      <c r="K537" s="483" t="str">
        <f t="shared" si="152"/>
        <v>古河市常盤町11-26</v>
      </c>
      <c r="L537" s="201" t="s">
        <v>1543</v>
      </c>
      <c r="M537" s="199" t="s">
        <v>1544</v>
      </c>
      <c r="N537" s="358">
        <v>280320183</v>
      </c>
      <c r="O537" s="358">
        <v>280320187</v>
      </c>
      <c r="P537" s="154"/>
      <c r="Q537" s="577" t="str">
        <f t="shared" si="154"/>
        <v/>
      </c>
      <c r="R537" s="102"/>
      <c r="S537" s="103"/>
      <c r="T537" s="103"/>
      <c r="U537" s="595" t="str">
        <f t="shared" si="153"/>
        <v/>
      </c>
      <c r="V537" s="103"/>
      <c r="W537" s="103"/>
      <c r="X537" s="115"/>
    </row>
    <row r="538" spans="2:24" s="1" customFormat="1" ht="44.25" customHeight="1">
      <c r="B538" s="259">
        <v>536</v>
      </c>
      <c r="C538" s="354">
        <v>25</v>
      </c>
      <c r="D538" s="354" t="s">
        <v>1866</v>
      </c>
      <c r="E538" s="354" t="s">
        <v>1867</v>
      </c>
      <c r="F538" s="364" t="s">
        <v>1820</v>
      </c>
      <c r="G538" s="292" t="s">
        <v>966</v>
      </c>
      <c r="H538" s="47" t="str">
        <f t="shared" ref="H538:H545" si="155">G538&amp;"中学校"</f>
        <v>古河第二中学校</v>
      </c>
      <c r="I538" s="383" ph="1"/>
      <c r="J538" s="33" t="s">
        <v>1546</v>
      </c>
      <c r="K538" s="34" t="str">
        <f t="shared" si="152"/>
        <v>古河市鴻巣780</v>
      </c>
      <c r="L538" s="182" t="s">
        <v>1545</v>
      </c>
      <c r="M538" s="33" t="s">
        <v>1546</v>
      </c>
      <c r="N538" s="36">
        <v>280481464</v>
      </c>
      <c r="O538" s="36">
        <v>280481466</v>
      </c>
      <c r="P538" s="486"/>
      <c r="Q538" s="578" t="str">
        <f t="shared" si="154"/>
        <v/>
      </c>
      <c r="R538" s="487"/>
      <c r="S538" s="488"/>
      <c r="T538" s="488"/>
      <c r="U538" s="593" t="str">
        <f t="shared" si="153"/>
        <v/>
      </c>
      <c r="V538" s="488"/>
      <c r="W538" s="488"/>
      <c r="X538" s="114"/>
    </row>
    <row r="539" spans="2:24" s="1" customFormat="1" ht="44.25" customHeight="1">
      <c r="B539" s="259">
        <v>537</v>
      </c>
      <c r="C539" s="354">
        <v>26</v>
      </c>
      <c r="D539" s="354" t="s">
        <v>1866</v>
      </c>
      <c r="E539" s="354" t="s">
        <v>1867</v>
      </c>
      <c r="F539" s="364" t="s">
        <v>1820</v>
      </c>
      <c r="G539" s="292" t="s">
        <v>969</v>
      </c>
      <c r="H539" s="47" t="str">
        <f t="shared" si="155"/>
        <v>古河第三中学校</v>
      </c>
      <c r="I539" s="383" ph="1"/>
      <c r="J539" s="33" t="s">
        <v>1548</v>
      </c>
      <c r="K539" s="34" t="str">
        <f t="shared" si="152"/>
        <v>古河市下山町9-5</v>
      </c>
      <c r="L539" s="182" t="s">
        <v>1547</v>
      </c>
      <c r="M539" s="33" t="s">
        <v>1548</v>
      </c>
      <c r="N539" s="36">
        <v>280326711</v>
      </c>
      <c r="O539" s="36">
        <v>280326712</v>
      </c>
      <c r="P539" s="486"/>
      <c r="Q539" s="578" t="str">
        <f t="shared" si="154"/>
        <v/>
      </c>
      <c r="R539" s="487"/>
      <c r="S539" s="488"/>
      <c r="T539" s="488"/>
      <c r="U539" s="593" t="str">
        <f t="shared" si="153"/>
        <v/>
      </c>
      <c r="V539" s="488"/>
      <c r="W539" s="488"/>
      <c r="X539" s="114"/>
    </row>
    <row r="540" spans="2:24" s="1" customFormat="1" ht="44.25" customHeight="1">
      <c r="B540" s="259">
        <v>538</v>
      </c>
      <c r="C540" s="354">
        <v>27</v>
      </c>
      <c r="D540" s="354" t="s">
        <v>1866</v>
      </c>
      <c r="E540" s="354" t="s">
        <v>1867</v>
      </c>
      <c r="F540" s="364" t="s">
        <v>1820</v>
      </c>
      <c r="G540" s="292" t="s">
        <v>1549</v>
      </c>
      <c r="H540" s="47" t="str">
        <f t="shared" si="155"/>
        <v>総和中学校</v>
      </c>
      <c r="I540" s="383" ph="1"/>
      <c r="J540" s="33" t="s">
        <v>1551</v>
      </c>
      <c r="K540" s="34" t="str">
        <f t="shared" si="152"/>
        <v>古河市女沼290-1</v>
      </c>
      <c r="L540" s="182" t="s">
        <v>1550</v>
      </c>
      <c r="M540" s="33" t="s">
        <v>1551</v>
      </c>
      <c r="N540" s="36">
        <v>280920057</v>
      </c>
      <c r="O540" s="36">
        <v>280928360</v>
      </c>
      <c r="P540" s="486"/>
      <c r="Q540" s="578" t="str">
        <f t="shared" si="154"/>
        <v/>
      </c>
      <c r="R540" s="487"/>
      <c r="S540" s="488"/>
      <c r="T540" s="488"/>
      <c r="U540" s="593" t="str">
        <f t="shared" si="153"/>
        <v/>
      </c>
      <c r="V540" s="488"/>
      <c r="W540" s="488"/>
      <c r="X540" s="114"/>
    </row>
    <row r="541" spans="2:24" s="1" customFormat="1" ht="44.25" customHeight="1">
      <c r="B541" s="259">
        <v>539</v>
      </c>
      <c r="C541" s="354">
        <v>28</v>
      </c>
      <c r="D541" s="354" t="s">
        <v>1866</v>
      </c>
      <c r="E541" s="354" t="s">
        <v>1867</v>
      </c>
      <c r="F541" s="364" t="s">
        <v>1820</v>
      </c>
      <c r="G541" s="292" t="s">
        <v>1552</v>
      </c>
      <c r="H541" s="47" t="str">
        <f t="shared" si="155"/>
        <v>総和北中学校</v>
      </c>
      <c r="I541" s="383" ph="1"/>
      <c r="J541" s="33">
        <v>3060231</v>
      </c>
      <c r="K541" s="34" t="str">
        <f t="shared" si="152"/>
        <v>古河市小堤1775</v>
      </c>
      <c r="L541" s="182" t="s">
        <v>1553</v>
      </c>
      <c r="M541" s="33" t="s">
        <v>1775</v>
      </c>
      <c r="N541" s="36">
        <v>280980330</v>
      </c>
      <c r="O541" s="36">
        <v>280980796</v>
      </c>
      <c r="P541" s="486"/>
      <c r="Q541" s="578" t="str">
        <f t="shared" si="154"/>
        <v/>
      </c>
      <c r="R541" s="487"/>
      <c r="S541" s="488"/>
      <c r="T541" s="488"/>
      <c r="U541" s="593" t="str">
        <f t="shared" si="153"/>
        <v/>
      </c>
      <c r="V541" s="488"/>
      <c r="W541" s="488"/>
      <c r="X541" s="114"/>
    </row>
    <row r="542" spans="2:24" s="1" customFormat="1" ht="44.25" customHeight="1">
      <c r="B542" s="259">
        <v>540</v>
      </c>
      <c r="C542" s="354">
        <v>29</v>
      </c>
      <c r="D542" s="354" t="s">
        <v>1866</v>
      </c>
      <c r="E542" s="354" t="s">
        <v>1867</v>
      </c>
      <c r="F542" s="364" t="s">
        <v>1820</v>
      </c>
      <c r="G542" s="292" t="s">
        <v>1554</v>
      </c>
      <c r="H542" s="47" t="str">
        <f t="shared" si="155"/>
        <v>総和南中学校</v>
      </c>
      <c r="I542" s="383" ph="1"/>
      <c r="J542" s="33" t="s">
        <v>1556</v>
      </c>
      <c r="K542" s="34" t="str">
        <f t="shared" si="152"/>
        <v>古河市磯部1773</v>
      </c>
      <c r="L542" s="182" t="s">
        <v>1555</v>
      </c>
      <c r="M542" s="33" t="s">
        <v>1556</v>
      </c>
      <c r="N542" s="36">
        <v>280921709</v>
      </c>
      <c r="O542" s="36">
        <v>280928380</v>
      </c>
      <c r="P542" s="486"/>
      <c r="Q542" s="578" t="str">
        <f t="shared" si="154"/>
        <v/>
      </c>
      <c r="R542" s="487"/>
      <c r="S542" s="488"/>
      <c r="T542" s="488"/>
      <c r="U542" s="593" t="str">
        <f t="shared" si="153"/>
        <v/>
      </c>
      <c r="V542" s="488"/>
      <c r="W542" s="488"/>
      <c r="X542" s="114"/>
    </row>
    <row r="543" spans="2:24" s="1" customFormat="1" ht="44.25" customHeight="1">
      <c r="B543" s="259">
        <v>541</v>
      </c>
      <c r="C543" s="354">
        <v>30</v>
      </c>
      <c r="D543" s="354" t="s">
        <v>1866</v>
      </c>
      <c r="E543" s="354" t="s">
        <v>1867</v>
      </c>
      <c r="F543" s="364" t="s">
        <v>1820</v>
      </c>
      <c r="G543" s="292" t="s">
        <v>1557</v>
      </c>
      <c r="H543" s="47" t="str">
        <f t="shared" si="155"/>
        <v>三和中学校</v>
      </c>
      <c r="I543" s="383" ph="1"/>
      <c r="J543" s="33" t="s">
        <v>1024</v>
      </c>
      <c r="K543" s="34" t="str">
        <f t="shared" si="152"/>
        <v>古河市東山田472</v>
      </c>
      <c r="L543" s="182" t="s">
        <v>1558</v>
      </c>
      <c r="M543" s="33" t="s">
        <v>1024</v>
      </c>
      <c r="N543" s="36">
        <v>280760133</v>
      </c>
      <c r="O543" s="36">
        <v>280772056</v>
      </c>
      <c r="P543" s="486"/>
      <c r="Q543" s="578" t="str">
        <f t="shared" si="154"/>
        <v/>
      </c>
      <c r="R543" s="487"/>
      <c r="S543" s="488"/>
      <c r="T543" s="488"/>
      <c r="U543" s="593" t="str">
        <f t="shared" si="153"/>
        <v/>
      </c>
      <c r="V543" s="488"/>
      <c r="W543" s="488"/>
      <c r="X543" s="114"/>
    </row>
    <row r="544" spans="2:24" s="1" customFormat="1" ht="44.25" customHeight="1">
      <c r="B544" s="259">
        <v>542</v>
      </c>
      <c r="C544" s="354">
        <v>31</v>
      </c>
      <c r="D544" s="354" t="s">
        <v>1866</v>
      </c>
      <c r="E544" s="354" t="s">
        <v>1867</v>
      </c>
      <c r="F544" s="364" t="s">
        <v>1820</v>
      </c>
      <c r="G544" s="292" t="s">
        <v>1559</v>
      </c>
      <c r="H544" s="47" t="str">
        <f t="shared" si="155"/>
        <v>三和北中学校</v>
      </c>
      <c r="I544" s="383" ph="1"/>
      <c r="J544" s="33" t="s">
        <v>1016</v>
      </c>
      <c r="K544" s="34" t="str">
        <f t="shared" si="152"/>
        <v>古河市諸川1995</v>
      </c>
      <c r="L544" s="182" t="s">
        <v>1560</v>
      </c>
      <c r="M544" s="33" t="s">
        <v>1016</v>
      </c>
      <c r="N544" s="36">
        <v>280765900</v>
      </c>
      <c r="O544" s="36">
        <v>280772057</v>
      </c>
      <c r="P544" s="486"/>
      <c r="Q544" s="578" t="str">
        <f t="shared" si="154"/>
        <v/>
      </c>
      <c r="R544" s="487"/>
      <c r="S544" s="488"/>
      <c r="T544" s="488"/>
      <c r="U544" s="593" t="str">
        <f t="shared" si="153"/>
        <v/>
      </c>
      <c r="V544" s="488"/>
      <c r="W544" s="488"/>
      <c r="X544" s="114"/>
    </row>
    <row r="545" spans="2:24" s="1" customFormat="1" ht="44.25" customHeight="1">
      <c r="B545" s="259">
        <v>543</v>
      </c>
      <c r="C545" s="370">
        <v>32</v>
      </c>
      <c r="D545" s="370" t="s">
        <v>1866</v>
      </c>
      <c r="E545" s="370" t="s">
        <v>1867</v>
      </c>
      <c r="F545" s="398" t="s">
        <v>1820</v>
      </c>
      <c r="G545" s="294" t="s">
        <v>1561</v>
      </c>
      <c r="H545" s="48" t="str">
        <f t="shared" si="155"/>
        <v>三和東中学校</v>
      </c>
      <c r="I545" s="391" ph="1"/>
      <c r="J545" s="49" t="s">
        <v>1027</v>
      </c>
      <c r="K545" s="50" t="str">
        <f t="shared" si="152"/>
        <v>古河市尾崎4515</v>
      </c>
      <c r="L545" s="198" t="s">
        <v>1562</v>
      </c>
      <c r="M545" s="49" t="s">
        <v>1027</v>
      </c>
      <c r="N545" s="52">
        <v>280767676</v>
      </c>
      <c r="O545" s="52">
        <v>280772058</v>
      </c>
      <c r="P545" s="490"/>
      <c r="Q545" s="579" t="str">
        <f t="shared" si="154"/>
        <v/>
      </c>
      <c r="R545" s="491"/>
      <c r="S545" s="492"/>
      <c r="T545" s="492"/>
      <c r="U545" s="596" t="str">
        <f t="shared" si="153"/>
        <v/>
      </c>
      <c r="V545" s="492"/>
      <c r="W545" s="492"/>
      <c r="X545" s="119"/>
    </row>
    <row r="546" spans="2:24" s="1" customFormat="1" ht="44.25" customHeight="1">
      <c r="B546" s="259">
        <v>544</v>
      </c>
      <c r="C546" s="260">
        <v>1</v>
      </c>
      <c r="D546" s="260" t="s">
        <v>1866</v>
      </c>
      <c r="E546" s="260" t="s">
        <v>1868</v>
      </c>
      <c r="F546" s="353" t="s">
        <v>1819</v>
      </c>
      <c r="G546" s="291" t="s">
        <v>1031</v>
      </c>
      <c r="H546" s="42" t="str">
        <f t="shared" ref="H546:H554" si="156">G546&amp;"小学校"</f>
        <v>結城小学校</v>
      </c>
      <c r="I546" s="321" ph="1"/>
      <c r="J546" s="43" t="s">
        <v>1033</v>
      </c>
      <c r="K546" s="250" t="str">
        <f>"結城市"&amp;L546</f>
        <v>結城市結城1927</v>
      </c>
      <c r="L546" s="45" t="s">
        <v>1032</v>
      </c>
      <c r="M546" s="43" t="s">
        <v>1033</v>
      </c>
      <c r="N546" s="46">
        <v>296332727</v>
      </c>
      <c r="O546" s="46">
        <v>296338245</v>
      </c>
      <c r="P546" s="77"/>
      <c r="Q546" s="536" t="str">
        <f t="shared" ref="Q546:Q557" si="157">IF(P546="","","s"&amp;$P546)</f>
        <v/>
      </c>
      <c r="R546" s="54"/>
      <c r="S546" s="54"/>
      <c r="T546" s="54"/>
      <c r="U546" s="595" t="str">
        <f t="shared" si="153"/>
        <v/>
      </c>
      <c r="V546" s="54"/>
      <c r="W546" s="54"/>
      <c r="X546" s="77"/>
    </row>
    <row r="547" spans="2:24" s="1" customFormat="1" ht="44.25" customHeight="1">
      <c r="B547" s="259">
        <v>545</v>
      </c>
      <c r="C547" s="354">
        <v>2</v>
      </c>
      <c r="D547" s="354" t="s">
        <v>1866</v>
      </c>
      <c r="E547" s="354" t="s">
        <v>1868</v>
      </c>
      <c r="F547" s="364" t="s">
        <v>1819</v>
      </c>
      <c r="G547" s="292" t="s">
        <v>1034</v>
      </c>
      <c r="H547" s="47" t="str">
        <f t="shared" si="156"/>
        <v>城南小学校</v>
      </c>
      <c r="I547" s="322" ph="1"/>
      <c r="J547" s="33" t="s">
        <v>1036</v>
      </c>
      <c r="K547" s="34" t="str">
        <f t="shared" ref="K547:K557" si="158">"結城市"&amp;L547</f>
        <v>結城市城南町1-11</v>
      </c>
      <c r="L547" s="35" t="s">
        <v>1035</v>
      </c>
      <c r="M547" s="33" t="s">
        <v>1036</v>
      </c>
      <c r="N547" s="36">
        <v>296323003</v>
      </c>
      <c r="O547" s="36">
        <v>296338243</v>
      </c>
      <c r="P547" s="78"/>
      <c r="Q547" s="534" t="str">
        <f t="shared" si="157"/>
        <v/>
      </c>
      <c r="R547" s="55"/>
      <c r="S547" s="55"/>
      <c r="T547" s="55"/>
      <c r="U547" s="593" t="str">
        <f t="shared" si="153"/>
        <v/>
      </c>
      <c r="V547" s="55"/>
      <c r="W547" s="55"/>
      <c r="X547" s="114"/>
    </row>
    <row r="548" spans="2:24" s="1" customFormat="1" ht="44.25" customHeight="1">
      <c r="B548" s="259">
        <v>546</v>
      </c>
      <c r="C548" s="354">
        <v>3</v>
      </c>
      <c r="D548" s="354" t="s">
        <v>1866</v>
      </c>
      <c r="E548" s="354" t="s">
        <v>1868</v>
      </c>
      <c r="F548" s="364" t="s">
        <v>1819</v>
      </c>
      <c r="G548" s="292" t="s">
        <v>1037</v>
      </c>
      <c r="H548" s="47" t="str">
        <f t="shared" si="156"/>
        <v>絹川小学校</v>
      </c>
      <c r="I548" s="322" ph="1"/>
      <c r="J548" s="33" t="s">
        <v>1039</v>
      </c>
      <c r="K548" s="34" t="str">
        <f t="shared" si="158"/>
        <v>結城市小森2227</v>
      </c>
      <c r="L548" s="35" t="s">
        <v>1038</v>
      </c>
      <c r="M548" s="33" t="s">
        <v>1039</v>
      </c>
      <c r="N548" s="36">
        <v>296333214</v>
      </c>
      <c r="O548" s="36">
        <v>296338240</v>
      </c>
      <c r="P548" s="78"/>
      <c r="Q548" s="534" t="str">
        <f t="shared" si="157"/>
        <v/>
      </c>
      <c r="R548" s="55"/>
      <c r="S548" s="55"/>
      <c r="T548" s="55"/>
      <c r="U548" s="593" t="str">
        <f t="shared" si="153"/>
        <v/>
      </c>
      <c r="V548" s="55"/>
      <c r="W548" s="55"/>
      <c r="X548" s="78"/>
    </row>
    <row r="549" spans="2:24" s="1" customFormat="1" ht="44.25" customHeight="1">
      <c r="B549" s="259">
        <v>547</v>
      </c>
      <c r="C549" s="354">
        <v>4</v>
      </c>
      <c r="D549" s="354" t="s">
        <v>1866</v>
      </c>
      <c r="E549" s="354" t="s">
        <v>1868</v>
      </c>
      <c r="F549" s="364" t="s">
        <v>1819</v>
      </c>
      <c r="G549" s="292" t="s">
        <v>1040</v>
      </c>
      <c r="H549" s="47" t="str">
        <f t="shared" si="156"/>
        <v>江川北小学校</v>
      </c>
      <c r="I549" s="322" ph="1"/>
      <c r="J549" s="33" t="s">
        <v>1042</v>
      </c>
      <c r="K549" s="34" t="str">
        <f t="shared" si="158"/>
        <v>結城市田間1421</v>
      </c>
      <c r="L549" s="35" t="s">
        <v>1041</v>
      </c>
      <c r="M549" s="33" t="s">
        <v>1042</v>
      </c>
      <c r="N549" s="36">
        <v>296350109</v>
      </c>
      <c r="O549" s="36">
        <v>296354517</v>
      </c>
      <c r="P549" s="78"/>
      <c r="Q549" s="534" t="str">
        <f t="shared" si="157"/>
        <v/>
      </c>
      <c r="R549" s="55"/>
      <c r="S549" s="55"/>
      <c r="T549" s="55"/>
      <c r="U549" s="593" t="str">
        <f t="shared" si="153"/>
        <v/>
      </c>
      <c r="V549" s="55"/>
      <c r="W549" s="55"/>
      <c r="X549" s="78"/>
    </row>
    <row r="550" spans="2:24" s="1" customFormat="1" ht="44.25" customHeight="1">
      <c r="B550" s="259">
        <v>548</v>
      </c>
      <c r="C550" s="354">
        <v>5</v>
      </c>
      <c r="D550" s="354" t="s">
        <v>1866</v>
      </c>
      <c r="E550" s="354" t="s">
        <v>1868</v>
      </c>
      <c r="F550" s="364" t="s">
        <v>1819</v>
      </c>
      <c r="G550" s="292" t="s">
        <v>1043</v>
      </c>
      <c r="H550" s="47" t="str">
        <f t="shared" si="156"/>
        <v>江川南小学校</v>
      </c>
      <c r="I550" s="322" ph="1"/>
      <c r="J550" s="33" t="s">
        <v>1045</v>
      </c>
      <c r="K550" s="34" t="str">
        <f t="shared" si="158"/>
        <v>結城市北南茂呂81</v>
      </c>
      <c r="L550" s="35" t="s">
        <v>1044</v>
      </c>
      <c r="M550" s="33" t="s">
        <v>1045</v>
      </c>
      <c r="N550" s="36" t="s">
        <v>1046</v>
      </c>
      <c r="O550" s="36">
        <v>296354507</v>
      </c>
      <c r="P550" s="78"/>
      <c r="Q550" s="534" t="str">
        <f t="shared" si="157"/>
        <v/>
      </c>
      <c r="R550" s="55"/>
      <c r="S550" s="55"/>
      <c r="T550" s="55"/>
      <c r="U550" s="593" t="str">
        <f t="shared" si="153"/>
        <v/>
      </c>
      <c r="V550" s="55"/>
      <c r="W550" s="55"/>
      <c r="X550" s="78"/>
    </row>
    <row r="551" spans="2:24" s="1" customFormat="1" ht="44.25" customHeight="1">
      <c r="B551" s="259">
        <v>549</v>
      </c>
      <c r="C551" s="354">
        <v>6</v>
      </c>
      <c r="D551" s="354" t="s">
        <v>1866</v>
      </c>
      <c r="E551" s="354" t="s">
        <v>1868</v>
      </c>
      <c r="F551" s="364" t="s">
        <v>1819</v>
      </c>
      <c r="G551" s="292" t="s">
        <v>1047</v>
      </c>
      <c r="H551" s="47" t="str">
        <f t="shared" si="156"/>
        <v>山川小学校</v>
      </c>
      <c r="I551" s="322" ph="1"/>
      <c r="J551" s="33" t="s">
        <v>1049</v>
      </c>
      <c r="K551" s="34" t="str">
        <f t="shared" si="158"/>
        <v>結城市今宿1164-1</v>
      </c>
      <c r="L551" s="35" t="s">
        <v>1048</v>
      </c>
      <c r="M551" s="33" t="s">
        <v>1049</v>
      </c>
      <c r="N551" s="36">
        <v>296350013</v>
      </c>
      <c r="O551" s="36">
        <v>296354518</v>
      </c>
      <c r="P551" s="78"/>
      <c r="Q551" s="534" t="str">
        <f t="shared" si="157"/>
        <v/>
      </c>
      <c r="R551" s="55"/>
      <c r="S551" s="55"/>
      <c r="T551" s="55"/>
      <c r="U551" s="593" t="str">
        <f t="shared" si="153"/>
        <v/>
      </c>
      <c r="V551" s="55"/>
      <c r="W551" s="55"/>
      <c r="X551" s="78"/>
    </row>
    <row r="552" spans="2:24" s="1" customFormat="1" ht="44.25" customHeight="1">
      <c r="B552" s="259">
        <v>550</v>
      </c>
      <c r="C552" s="354">
        <v>7</v>
      </c>
      <c r="D552" s="354" t="s">
        <v>1866</v>
      </c>
      <c r="E552" s="354" t="s">
        <v>1868</v>
      </c>
      <c r="F552" s="364" t="s">
        <v>1819</v>
      </c>
      <c r="G552" s="292" t="s">
        <v>1050</v>
      </c>
      <c r="H552" s="47" t="str">
        <f t="shared" si="156"/>
        <v>上山川小学校</v>
      </c>
      <c r="I552" s="322" ph="1"/>
      <c r="J552" s="33" t="s">
        <v>1052</v>
      </c>
      <c r="K552" s="34" t="str">
        <f t="shared" si="158"/>
        <v>結城市上山川3388</v>
      </c>
      <c r="L552" s="35" t="s">
        <v>1051</v>
      </c>
      <c r="M552" s="33" t="s">
        <v>1052</v>
      </c>
      <c r="N552" s="36">
        <v>296350225</v>
      </c>
      <c r="O552" s="36">
        <v>296354521</v>
      </c>
      <c r="P552" s="78"/>
      <c r="Q552" s="534" t="str">
        <f t="shared" si="157"/>
        <v/>
      </c>
      <c r="R552" s="55"/>
      <c r="S552" s="55"/>
      <c r="T552" s="55"/>
      <c r="U552" s="593" t="str">
        <f t="shared" si="153"/>
        <v/>
      </c>
      <c r="V552" s="55"/>
      <c r="W552" s="55"/>
      <c r="X552" s="114"/>
    </row>
    <row r="553" spans="2:24" s="1" customFormat="1" ht="44.25" customHeight="1">
      <c r="B553" s="259">
        <v>551</v>
      </c>
      <c r="C553" s="354">
        <v>8</v>
      </c>
      <c r="D553" s="354" t="s">
        <v>1866</v>
      </c>
      <c r="E553" s="354" t="s">
        <v>1868</v>
      </c>
      <c r="F553" s="364" t="s">
        <v>1819</v>
      </c>
      <c r="G553" s="292" t="s">
        <v>1053</v>
      </c>
      <c r="H553" s="47" t="str">
        <f t="shared" si="156"/>
        <v>結城西小学校</v>
      </c>
      <c r="I553" s="322" ph="1"/>
      <c r="J553" s="33" t="s">
        <v>1033</v>
      </c>
      <c r="K553" s="34" t="str">
        <f t="shared" si="158"/>
        <v>結城市結城10290-1</v>
      </c>
      <c r="L553" s="35" t="s">
        <v>1054</v>
      </c>
      <c r="M553" s="33" t="s">
        <v>1033</v>
      </c>
      <c r="N553" s="36">
        <v>296328200</v>
      </c>
      <c r="O553" s="36">
        <v>296338239</v>
      </c>
      <c r="P553" s="78"/>
      <c r="Q553" s="534" t="str">
        <f t="shared" si="157"/>
        <v/>
      </c>
      <c r="R553" s="55"/>
      <c r="S553" s="55"/>
      <c r="T553" s="55"/>
      <c r="U553" s="593" t="str">
        <f t="shared" si="153"/>
        <v/>
      </c>
      <c r="V553" s="55"/>
      <c r="W553" s="55"/>
      <c r="X553" s="78"/>
    </row>
    <row r="554" spans="2:24" s="1" customFormat="1" ht="44.25" customHeight="1">
      <c r="B554" s="259">
        <v>552</v>
      </c>
      <c r="C554" s="280">
        <v>9</v>
      </c>
      <c r="D554" s="280" t="s">
        <v>1866</v>
      </c>
      <c r="E554" s="352" t="s">
        <v>1868</v>
      </c>
      <c r="F554" s="263" t="s">
        <v>1819</v>
      </c>
      <c r="G554" s="293" t="s">
        <v>1055</v>
      </c>
      <c r="H554" s="265" t="str">
        <f t="shared" si="156"/>
        <v>城西小学校</v>
      </c>
      <c r="I554" s="318" ph="1"/>
      <c r="J554" s="185" t="s">
        <v>1033</v>
      </c>
      <c r="K554" s="249" t="str">
        <f t="shared" si="158"/>
        <v>結城市結城9633-1</v>
      </c>
      <c r="L554" s="217" t="s">
        <v>1056</v>
      </c>
      <c r="M554" s="185" t="s">
        <v>1033</v>
      </c>
      <c r="N554" s="204">
        <v>296328400</v>
      </c>
      <c r="O554" s="204">
        <v>296338241</v>
      </c>
      <c r="P554" s="81"/>
      <c r="Q554" s="542" t="str">
        <f t="shared" si="157"/>
        <v/>
      </c>
      <c r="R554" s="57"/>
      <c r="S554" s="57"/>
      <c r="T554" s="57"/>
      <c r="U554" s="596" t="str">
        <f t="shared" si="153"/>
        <v/>
      </c>
      <c r="V554" s="57"/>
      <c r="W554" s="57"/>
      <c r="X554" s="81"/>
    </row>
    <row r="555" spans="2:24" s="1" customFormat="1" ht="44.25" customHeight="1">
      <c r="B555" s="259">
        <v>553</v>
      </c>
      <c r="C555" s="260">
        <v>10</v>
      </c>
      <c r="D555" s="260" t="s">
        <v>1866</v>
      </c>
      <c r="E555" s="260" t="s">
        <v>1868</v>
      </c>
      <c r="F555" s="353" t="s">
        <v>1820</v>
      </c>
      <c r="G555" s="295" t="s">
        <v>1031</v>
      </c>
      <c r="H555" s="269" t="str">
        <f>G555&amp;"中学校"</f>
        <v>結城中学校</v>
      </c>
      <c r="I555" s="326" ph="1"/>
      <c r="J555" s="199" t="s">
        <v>1564</v>
      </c>
      <c r="K555" s="483" t="str">
        <f t="shared" si="158"/>
        <v>結城市小田林2600</v>
      </c>
      <c r="L555" s="201" t="s">
        <v>1563</v>
      </c>
      <c r="M555" s="199" t="s">
        <v>1564</v>
      </c>
      <c r="N555" s="358">
        <v>296332154</v>
      </c>
      <c r="O555" s="358">
        <v>296322527</v>
      </c>
      <c r="P555" s="111"/>
      <c r="Q555" s="541" t="str">
        <f t="shared" si="157"/>
        <v/>
      </c>
      <c r="R555" s="60"/>
      <c r="S555" s="60"/>
      <c r="T555" s="60"/>
      <c r="U555" s="595" t="str">
        <f t="shared" si="153"/>
        <v/>
      </c>
      <c r="V555" s="60"/>
      <c r="W555" s="60"/>
      <c r="X555" s="111"/>
    </row>
    <row r="556" spans="2:24" s="1" customFormat="1" ht="44.25" customHeight="1">
      <c r="B556" s="259">
        <v>554</v>
      </c>
      <c r="C556" s="354">
        <v>11</v>
      </c>
      <c r="D556" s="354" t="s">
        <v>1866</v>
      </c>
      <c r="E556" s="354" t="s">
        <v>1868</v>
      </c>
      <c r="F556" s="364" t="s">
        <v>1820</v>
      </c>
      <c r="G556" s="292" t="s">
        <v>1565</v>
      </c>
      <c r="H556" s="47" t="str">
        <f t="shared" ref="H556:H557" si="159">G556&amp;"中学校"</f>
        <v>結城南中学校</v>
      </c>
      <c r="I556" s="322" ph="1"/>
      <c r="J556" s="33" t="s">
        <v>1567</v>
      </c>
      <c r="K556" s="34" t="str">
        <f t="shared" si="158"/>
        <v>結城市大木1123</v>
      </c>
      <c r="L556" s="182" t="s">
        <v>1566</v>
      </c>
      <c r="M556" s="33" t="s">
        <v>1567</v>
      </c>
      <c r="N556" s="36">
        <v>296350345</v>
      </c>
      <c r="O556" s="36">
        <v>296353376</v>
      </c>
      <c r="P556" s="78"/>
      <c r="Q556" s="534" t="str">
        <f t="shared" si="157"/>
        <v/>
      </c>
      <c r="R556" s="55"/>
      <c r="S556" s="55"/>
      <c r="T556" s="55"/>
      <c r="U556" s="593" t="str">
        <f t="shared" si="153"/>
        <v/>
      </c>
      <c r="V556" s="55"/>
      <c r="W556" s="55"/>
      <c r="X556" s="78"/>
    </row>
    <row r="557" spans="2:24" s="1" customFormat="1" ht="44.25" customHeight="1">
      <c r="B557" s="259">
        <v>555</v>
      </c>
      <c r="C557" s="370">
        <v>12</v>
      </c>
      <c r="D557" s="370" t="s">
        <v>1866</v>
      </c>
      <c r="E557" s="370" t="s">
        <v>1868</v>
      </c>
      <c r="F557" s="398" t="s">
        <v>1820</v>
      </c>
      <c r="G557" s="294" t="s">
        <v>1568</v>
      </c>
      <c r="H557" s="48" t="str">
        <f t="shared" si="159"/>
        <v>結城東中学校</v>
      </c>
      <c r="I557" s="332" ph="1"/>
      <c r="J557" s="49" t="s">
        <v>1033</v>
      </c>
      <c r="K557" s="50" t="str">
        <f t="shared" si="158"/>
        <v>結城市結城3381</v>
      </c>
      <c r="L557" s="198" t="s">
        <v>1569</v>
      </c>
      <c r="M557" s="49" t="s">
        <v>1033</v>
      </c>
      <c r="N557" s="52">
        <v>296335101</v>
      </c>
      <c r="O557" s="52">
        <v>296321808</v>
      </c>
      <c r="P557" s="79"/>
      <c r="Q557" s="535" t="str">
        <f t="shared" si="157"/>
        <v/>
      </c>
      <c r="R557" s="59"/>
      <c r="S557" s="59"/>
      <c r="T557" s="59"/>
      <c r="U557" s="596" t="str">
        <f t="shared" si="153"/>
        <v/>
      </c>
      <c r="V557" s="59"/>
      <c r="W557" s="59"/>
      <c r="X557" s="79"/>
    </row>
    <row r="558" spans="2:24" s="1" customFormat="1" ht="44.25" customHeight="1">
      <c r="B558" s="259">
        <v>556</v>
      </c>
      <c r="C558" s="260">
        <v>1</v>
      </c>
      <c r="D558" s="260" t="s">
        <v>1866</v>
      </c>
      <c r="E558" s="260" t="s">
        <v>1869</v>
      </c>
      <c r="F558" s="353" t="s">
        <v>1819</v>
      </c>
      <c r="G558" s="307" t="s">
        <v>1057</v>
      </c>
      <c r="H558" s="42" t="str">
        <f t="shared" ref="H558:H566" si="160">G558&amp;"小学校"</f>
        <v>下妻小学校</v>
      </c>
      <c r="I558" s="323" ph="1"/>
      <c r="J558" s="43" t="s">
        <v>1059</v>
      </c>
      <c r="K558" s="250" t="str">
        <f>"下妻市"&amp;L558</f>
        <v>下妻市下妻乙386</v>
      </c>
      <c r="L558" s="45" t="s">
        <v>1058</v>
      </c>
      <c r="M558" s="43" t="s">
        <v>1059</v>
      </c>
      <c r="N558" s="46">
        <v>296432181</v>
      </c>
      <c r="O558" s="46">
        <v>296447421</v>
      </c>
      <c r="P558" s="156"/>
      <c r="Q558" s="581" t="str">
        <f t="shared" ref="Q558:Q569" si="161">IF(P558="","","s"&amp;$P558)</f>
        <v/>
      </c>
      <c r="R558" s="106"/>
      <c r="S558" s="125"/>
      <c r="T558" s="125"/>
      <c r="U558" s="595" t="str">
        <f t="shared" si="153"/>
        <v/>
      </c>
      <c r="V558" s="107"/>
      <c r="W558" s="137"/>
      <c r="X558" s="113"/>
    </row>
    <row r="559" spans="2:24" s="1" customFormat="1" ht="44.25" customHeight="1">
      <c r="B559" s="259">
        <v>557</v>
      </c>
      <c r="C559" s="354">
        <v>2</v>
      </c>
      <c r="D559" s="354" t="s">
        <v>1866</v>
      </c>
      <c r="E559" s="354" t="s">
        <v>1869</v>
      </c>
      <c r="F559" s="364" t="s">
        <v>1819</v>
      </c>
      <c r="G559" s="292" t="s">
        <v>214</v>
      </c>
      <c r="H559" s="47" t="str">
        <f t="shared" si="160"/>
        <v>大宝小学校</v>
      </c>
      <c r="I559" s="383" ph="1"/>
      <c r="J559" s="33" t="s">
        <v>215</v>
      </c>
      <c r="K559" s="34" t="str">
        <f t="shared" ref="K559:K569" si="162">"下妻市"&amp;L559</f>
        <v>下妻市大宝625</v>
      </c>
      <c r="L559" s="35" t="s">
        <v>1060</v>
      </c>
      <c r="M559" s="33" t="s">
        <v>215</v>
      </c>
      <c r="N559" s="36">
        <v>296435887</v>
      </c>
      <c r="O559" s="36">
        <v>296447422</v>
      </c>
      <c r="P559" s="496"/>
      <c r="Q559" s="582" t="str">
        <f t="shared" si="161"/>
        <v/>
      </c>
      <c r="R559" s="93"/>
      <c r="S559" s="121"/>
      <c r="T559" s="121"/>
      <c r="U559" s="593" t="str">
        <f t="shared" si="153"/>
        <v/>
      </c>
      <c r="V559" s="121"/>
      <c r="W559" s="121"/>
      <c r="X559" s="78"/>
    </row>
    <row r="560" spans="2:24" s="1" customFormat="1" ht="44.25" customHeight="1">
      <c r="B560" s="259">
        <v>558</v>
      </c>
      <c r="C560" s="354">
        <v>3</v>
      </c>
      <c r="D560" s="354" t="s">
        <v>1866</v>
      </c>
      <c r="E560" s="354" t="s">
        <v>1869</v>
      </c>
      <c r="F560" s="364" t="s">
        <v>1819</v>
      </c>
      <c r="G560" s="292" t="s">
        <v>216</v>
      </c>
      <c r="H560" s="47" t="str">
        <f t="shared" si="160"/>
        <v>騰波ノ江小学校</v>
      </c>
      <c r="I560" s="383" ph="1"/>
      <c r="J560" s="33" t="s">
        <v>218</v>
      </c>
      <c r="K560" s="34" t="str">
        <f t="shared" si="162"/>
        <v>下妻市若柳甲644</v>
      </c>
      <c r="L560" s="35" t="s">
        <v>217</v>
      </c>
      <c r="M560" s="33" t="s">
        <v>218</v>
      </c>
      <c r="N560" s="36">
        <v>296443611</v>
      </c>
      <c r="O560" s="36">
        <v>296447423</v>
      </c>
      <c r="P560" s="497"/>
      <c r="Q560" s="583" t="str">
        <f t="shared" si="161"/>
        <v/>
      </c>
      <c r="R560" s="93"/>
      <c r="S560" s="121"/>
      <c r="T560" s="121"/>
      <c r="U560" s="593" t="str">
        <f t="shared" si="153"/>
        <v/>
      </c>
      <c r="V560" s="121"/>
      <c r="W560" s="498"/>
      <c r="X560" s="78"/>
    </row>
    <row r="561" spans="2:24" s="1" customFormat="1" ht="44.25" customHeight="1">
      <c r="B561" s="259">
        <v>559</v>
      </c>
      <c r="C561" s="354">
        <v>4</v>
      </c>
      <c r="D561" s="354" t="s">
        <v>1866</v>
      </c>
      <c r="E561" s="354" t="s">
        <v>1869</v>
      </c>
      <c r="F561" s="364" t="s">
        <v>1819</v>
      </c>
      <c r="G561" s="292" t="s">
        <v>219</v>
      </c>
      <c r="H561" s="47" t="str">
        <f t="shared" si="160"/>
        <v>上妻小学校</v>
      </c>
      <c r="I561" s="383" ph="1"/>
      <c r="J561" s="33" t="s">
        <v>221</v>
      </c>
      <c r="K561" s="34" t="str">
        <f t="shared" si="162"/>
        <v>下妻市半谷426</v>
      </c>
      <c r="L561" s="35" t="s">
        <v>220</v>
      </c>
      <c r="M561" s="33" t="s">
        <v>221</v>
      </c>
      <c r="N561" s="36">
        <v>296435885</v>
      </c>
      <c r="O561" s="36">
        <v>296447424</v>
      </c>
      <c r="P561" s="497"/>
      <c r="Q561" s="583" t="str">
        <f t="shared" si="161"/>
        <v/>
      </c>
      <c r="R561" s="93"/>
      <c r="S561" s="121"/>
      <c r="T561" s="121"/>
      <c r="U561" s="593" t="str">
        <f t="shared" si="153"/>
        <v/>
      </c>
      <c r="V561" s="121"/>
      <c r="W561" s="499"/>
      <c r="X561" s="78"/>
    </row>
    <row r="562" spans="2:24" s="1" customFormat="1" ht="44.25" customHeight="1">
      <c r="B562" s="259">
        <v>560</v>
      </c>
      <c r="C562" s="354">
        <v>5</v>
      </c>
      <c r="D562" s="354" t="s">
        <v>1866</v>
      </c>
      <c r="E562" s="354" t="s">
        <v>1869</v>
      </c>
      <c r="F562" s="364" t="s">
        <v>1819</v>
      </c>
      <c r="G562" s="292" t="s">
        <v>1061</v>
      </c>
      <c r="H562" s="47" t="str">
        <f t="shared" si="160"/>
        <v>総上小学校</v>
      </c>
      <c r="I562" s="383" ph="1"/>
      <c r="J562" s="33" t="s">
        <v>1063</v>
      </c>
      <c r="K562" s="34" t="str">
        <f t="shared" si="162"/>
        <v>下妻市小島1116</v>
      </c>
      <c r="L562" s="35" t="s">
        <v>1062</v>
      </c>
      <c r="M562" s="33" t="s">
        <v>1063</v>
      </c>
      <c r="N562" s="36">
        <v>296442018</v>
      </c>
      <c r="O562" s="36">
        <v>296447425</v>
      </c>
      <c r="P562" s="497"/>
      <c r="Q562" s="583" t="str">
        <f t="shared" si="161"/>
        <v/>
      </c>
      <c r="R562" s="93"/>
      <c r="S562" s="121"/>
      <c r="T562" s="121"/>
      <c r="U562" s="593" t="str">
        <f t="shared" si="153"/>
        <v/>
      </c>
      <c r="V562" s="121"/>
      <c r="W562" s="499"/>
      <c r="X562" s="78"/>
    </row>
    <row r="563" spans="2:24" s="1" customFormat="1" ht="44.25" customHeight="1">
      <c r="B563" s="259">
        <v>561</v>
      </c>
      <c r="C563" s="354">
        <v>6</v>
      </c>
      <c r="D563" s="354" t="s">
        <v>1866</v>
      </c>
      <c r="E563" s="354" t="s">
        <v>1869</v>
      </c>
      <c r="F563" s="364" t="s">
        <v>1819</v>
      </c>
      <c r="G563" s="292" t="s">
        <v>222</v>
      </c>
      <c r="H563" s="47" t="str">
        <f t="shared" si="160"/>
        <v>豊加美小学校</v>
      </c>
      <c r="I563" s="383" ph="1"/>
      <c r="J563" s="33" t="s">
        <v>223</v>
      </c>
      <c r="K563" s="34" t="str">
        <f t="shared" si="162"/>
        <v>下妻市加養128</v>
      </c>
      <c r="L563" s="35" t="s">
        <v>1064</v>
      </c>
      <c r="M563" s="33" t="s">
        <v>223</v>
      </c>
      <c r="N563" s="36">
        <v>296442721</v>
      </c>
      <c r="O563" s="36">
        <v>296447426</v>
      </c>
      <c r="P563" s="497"/>
      <c r="Q563" s="583" t="str">
        <f t="shared" si="161"/>
        <v/>
      </c>
      <c r="R563" s="93"/>
      <c r="S563" s="121"/>
      <c r="T563" s="121"/>
      <c r="U563" s="593" t="str">
        <f t="shared" si="153"/>
        <v/>
      </c>
      <c r="V563" s="121"/>
      <c r="W563" s="499"/>
      <c r="X563" s="78"/>
    </row>
    <row r="564" spans="2:24" s="1" customFormat="1" ht="44.25" customHeight="1">
      <c r="B564" s="259">
        <v>562</v>
      </c>
      <c r="C564" s="354">
        <v>7</v>
      </c>
      <c r="D564" s="354" t="s">
        <v>1866</v>
      </c>
      <c r="E564" s="354" t="s">
        <v>1869</v>
      </c>
      <c r="F564" s="364" t="s">
        <v>1819</v>
      </c>
      <c r="G564" s="292" t="s">
        <v>224</v>
      </c>
      <c r="H564" s="47" t="str">
        <f t="shared" si="160"/>
        <v>高道祖小学校</v>
      </c>
      <c r="I564" s="383" ph="1"/>
      <c r="J564" s="33" t="s">
        <v>226</v>
      </c>
      <c r="K564" s="34" t="str">
        <f t="shared" si="162"/>
        <v>下妻市高道祖2638-1</v>
      </c>
      <c r="L564" s="35" t="s">
        <v>225</v>
      </c>
      <c r="M564" s="33" t="s">
        <v>226</v>
      </c>
      <c r="N564" s="36">
        <v>296437575</v>
      </c>
      <c r="O564" s="36">
        <v>296447427</v>
      </c>
      <c r="P564" s="497"/>
      <c r="Q564" s="583" t="str">
        <f t="shared" si="161"/>
        <v/>
      </c>
      <c r="R564" s="93"/>
      <c r="S564" s="121"/>
      <c r="T564" s="121"/>
      <c r="U564" s="593" t="str">
        <f t="shared" si="153"/>
        <v/>
      </c>
      <c r="V564" s="121"/>
      <c r="W564" s="499"/>
      <c r="X564" s="78"/>
    </row>
    <row r="565" spans="2:24" s="1" customFormat="1" ht="44.25" customHeight="1">
      <c r="B565" s="259">
        <v>563</v>
      </c>
      <c r="C565" s="354">
        <v>8</v>
      </c>
      <c r="D565" s="354" t="s">
        <v>1866</v>
      </c>
      <c r="E565" s="354" t="s">
        <v>1869</v>
      </c>
      <c r="F565" s="364" t="s">
        <v>1819</v>
      </c>
      <c r="G565" s="292" t="s">
        <v>1065</v>
      </c>
      <c r="H565" s="47" t="str">
        <f t="shared" si="160"/>
        <v>宗道小学校</v>
      </c>
      <c r="I565" s="383" ph="1"/>
      <c r="J565" s="33" t="s">
        <v>1067</v>
      </c>
      <c r="K565" s="34" t="str">
        <f t="shared" si="162"/>
        <v>下妻市本宗道120</v>
      </c>
      <c r="L565" s="35" t="s">
        <v>1066</v>
      </c>
      <c r="M565" s="33" t="s">
        <v>1067</v>
      </c>
      <c r="N565" s="36">
        <v>296443919</v>
      </c>
      <c r="O565" s="36">
        <v>296443979</v>
      </c>
      <c r="P565" s="497"/>
      <c r="Q565" s="583" t="str">
        <f t="shared" si="161"/>
        <v/>
      </c>
      <c r="R565" s="93"/>
      <c r="S565" s="121"/>
      <c r="T565" s="121"/>
      <c r="U565" s="593" t="str">
        <f t="shared" si="153"/>
        <v/>
      </c>
      <c r="V565" s="121"/>
      <c r="W565" s="498"/>
      <c r="X565" s="78"/>
    </row>
    <row r="566" spans="2:24" s="1" customFormat="1" ht="44.25" customHeight="1">
      <c r="B566" s="259">
        <v>564</v>
      </c>
      <c r="C566" s="280">
        <v>9</v>
      </c>
      <c r="D566" s="280" t="s">
        <v>1866</v>
      </c>
      <c r="E566" s="352" t="s">
        <v>1869</v>
      </c>
      <c r="F566" s="263" t="s">
        <v>1819</v>
      </c>
      <c r="G566" s="293" t="s">
        <v>1068</v>
      </c>
      <c r="H566" s="265" t="str">
        <f t="shared" si="160"/>
        <v>大形小学校</v>
      </c>
      <c r="I566" s="320" ph="1"/>
      <c r="J566" s="185" t="s">
        <v>1070</v>
      </c>
      <c r="K566" s="249" t="str">
        <f t="shared" si="162"/>
        <v>下妻市別府199</v>
      </c>
      <c r="L566" s="217" t="s">
        <v>1069</v>
      </c>
      <c r="M566" s="185" t="s">
        <v>1070</v>
      </c>
      <c r="N566" s="204">
        <v>296442614</v>
      </c>
      <c r="O566" s="204">
        <v>296442632</v>
      </c>
      <c r="P566" s="493"/>
      <c r="Q566" s="584" t="str">
        <f t="shared" si="161"/>
        <v/>
      </c>
      <c r="R566" s="494"/>
      <c r="S566" s="126"/>
      <c r="T566" s="126"/>
      <c r="U566" s="596" t="str">
        <f t="shared" si="153"/>
        <v/>
      </c>
      <c r="V566" s="126"/>
      <c r="W566" s="495"/>
      <c r="X566" s="81"/>
    </row>
    <row r="567" spans="2:24" s="1" customFormat="1" ht="44.25" customHeight="1">
      <c r="B567" s="259">
        <v>565</v>
      </c>
      <c r="C567" s="260">
        <v>10</v>
      </c>
      <c r="D567" s="260" t="s">
        <v>1866</v>
      </c>
      <c r="E567" s="260" t="s">
        <v>1869</v>
      </c>
      <c r="F567" s="353" t="s">
        <v>1820</v>
      </c>
      <c r="G567" s="295" t="s">
        <v>1570</v>
      </c>
      <c r="H567" s="269" t="str">
        <f>G567&amp;"中学校"</f>
        <v>下妻中学校</v>
      </c>
      <c r="I567" s="327" ph="1"/>
      <c r="J567" s="199" t="s">
        <v>1572</v>
      </c>
      <c r="K567" s="483" t="str">
        <f t="shared" si="162"/>
        <v>下妻市長塚乙38-1</v>
      </c>
      <c r="L567" s="201" t="s">
        <v>1571</v>
      </c>
      <c r="M567" s="199" t="s">
        <v>1572</v>
      </c>
      <c r="N567" s="358">
        <v>296433961</v>
      </c>
      <c r="O567" s="358">
        <v>296447428</v>
      </c>
      <c r="P567" s="157"/>
      <c r="Q567" s="585" t="str">
        <f t="shared" si="161"/>
        <v/>
      </c>
      <c r="R567" s="479"/>
      <c r="S567" s="107"/>
      <c r="T567" s="107"/>
      <c r="U567" s="595" t="str">
        <f t="shared" si="153"/>
        <v/>
      </c>
      <c r="V567" s="107"/>
      <c r="W567" s="138"/>
      <c r="X567" s="111"/>
    </row>
    <row r="568" spans="2:24" s="1" customFormat="1" ht="44.25" customHeight="1">
      <c r="B568" s="259">
        <v>566</v>
      </c>
      <c r="C568" s="354">
        <v>11</v>
      </c>
      <c r="D568" s="354" t="s">
        <v>1866</v>
      </c>
      <c r="E568" s="354" t="s">
        <v>1869</v>
      </c>
      <c r="F568" s="364" t="s">
        <v>1820</v>
      </c>
      <c r="G568" s="292" t="s">
        <v>1573</v>
      </c>
      <c r="H568" s="47" t="str">
        <f t="shared" ref="H568:H569" si="163">G568&amp;"中学校"</f>
        <v>東部中学校</v>
      </c>
      <c r="I568" s="383" ph="1"/>
      <c r="J568" s="33" t="s">
        <v>1574</v>
      </c>
      <c r="K568" s="34" t="str">
        <f t="shared" si="162"/>
        <v>下妻市大串1279</v>
      </c>
      <c r="L568" s="182" t="s">
        <v>1667</v>
      </c>
      <c r="M568" s="33" t="s">
        <v>1574</v>
      </c>
      <c r="N568" s="36">
        <v>296442731</v>
      </c>
      <c r="O568" s="36">
        <v>296447429</v>
      </c>
      <c r="P568" s="497"/>
      <c r="Q568" s="583" t="str">
        <f t="shared" si="161"/>
        <v/>
      </c>
      <c r="R568" s="93"/>
      <c r="S568" s="121"/>
      <c r="T568" s="121"/>
      <c r="U568" s="593" t="str">
        <f t="shared" si="153"/>
        <v/>
      </c>
      <c r="V568" s="121"/>
      <c r="W568" s="499"/>
      <c r="X568" s="78"/>
    </row>
    <row r="569" spans="2:24" s="1" customFormat="1" ht="44.25" customHeight="1">
      <c r="B569" s="259">
        <v>567</v>
      </c>
      <c r="C569" s="370">
        <v>12</v>
      </c>
      <c r="D569" s="370" t="s">
        <v>1866</v>
      </c>
      <c r="E569" s="370" t="s">
        <v>1869</v>
      </c>
      <c r="F569" s="398" t="s">
        <v>1820</v>
      </c>
      <c r="G569" s="294" t="s">
        <v>1575</v>
      </c>
      <c r="H569" s="48" t="str">
        <f t="shared" si="163"/>
        <v>千代川中学校</v>
      </c>
      <c r="I569" s="391" ph="1"/>
      <c r="J569" s="49" t="s">
        <v>1577</v>
      </c>
      <c r="K569" s="50" t="str">
        <f t="shared" si="162"/>
        <v>下妻市鎌庭2777</v>
      </c>
      <c r="L569" s="198" t="s">
        <v>1576</v>
      </c>
      <c r="M569" s="49" t="s">
        <v>1577</v>
      </c>
      <c r="N569" s="52">
        <v>296442049</v>
      </c>
      <c r="O569" s="52">
        <v>296442970</v>
      </c>
      <c r="P569" s="500"/>
      <c r="Q569" s="586" t="str">
        <f t="shared" si="161"/>
        <v/>
      </c>
      <c r="R569" s="501"/>
      <c r="S569" s="148"/>
      <c r="T569" s="148"/>
      <c r="U569" s="596" t="str">
        <f t="shared" si="153"/>
        <v/>
      </c>
      <c r="V569" s="148"/>
      <c r="W569" s="502"/>
      <c r="X569" s="79"/>
    </row>
    <row r="570" spans="2:24" s="1" customFormat="1" ht="44.25" customHeight="1">
      <c r="B570" s="259">
        <v>568</v>
      </c>
      <c r="C570" s="260">
        <v>1</v>
      </c>
      <c r="D570" s="260" t="s">
        <v>1866</v>
      </c>
      <c r="E570" s="260" t="s">
        <v>1870</v>
      </c>
      <c r="F570" s="353" t="s">
        <v>1819</v>
      </c>
      <c r="G570" s="291" t="s">
        <v>1071</v>
      </c>
      <c r="H570" s="42" t="str">
        <f t="shared" ref="H570:H582" si="164">G570&amp;"小学校"</f>
        <v>水海道小学校</v>
      </c>
      <c r="I570" s="321" ph="1"/>
      <c r="J570" s="43" t="s">
        <v>1073</v>
      </c>
      <c r="K570" s="250" t="str">
        <f>"常総市"&amp;L570</f>
        <v>常総市水海道天満町2516-1</v>
      </c>
      <c r="L570" s="45" t="s">
        <v>1072</v>
      </c>
      <c r="M570" s="43" t="s">
        <v>1073</v>
      </c>
      <c r="N570" s="46">
        <v>297221155</v>
      </c>
      <c r="O570" s="46">
        <v>297221156</v>
      </c>
      <c r="P570" s="77"/>
      <c r="Q570" s="536" t="str">
        <f t="shared" ref="Q570:Q587" si="165">IF(P570="","","s"&amp;$P570)</f>
        <v/>
      </c>
      <c r="R570" s="54"/>
      <c r="S570" s="54"/>
      <c r="T570" s="54"/>
      <c r="U570" s="595" t="str">
        <f t="shared" si="153"/>
        <v/>
      </c>
      <c r="V570" s="54"/>
      <c r="W570" s="54"/>
      <c r="X570" s="77"/>
    </row>
    <row r="571" spans="2:24" s="1" customFormat="1" ht="44.25" customHeight="1">
      <c r="B571" s="259">
        <v>569</v>
      </c>
      <c r="C571" s="354">
        <v>2</v>
      </c>
      <c r="D571" s="354" t="s">
        <v>1866</v>
      </c>
      <c r="E571" s="354" t="s">
        <v>1870</v>
      </c>
      <c r="F571" s="364" t="s">
        <v>1819</v>
      </c>
      <c r="G571" s="292" t="s">
        <v>1074</v>
      </c>
      <c r="H571" s="47" t="str">
        <f t="shared" si="164"/>
        <v>大生小学校</v>
      </c>
      <c r="I571" s="322" ph="1"/>
      <c r="J571" s="33" t="s">
        <v>1076</v>
      </c>
      <c r="K571" s="34" t="str">
        <f t="shared" ref="K571:K587" si="166">"常総市"&amp;L571</f>
        <v>常総市平町415-1</v>
      </c>
      <c r="L571" s="35" t="s">
        <v>1075</v>
      </c>
      <c r="M571" s="33" t="s">
        <v>1076</v>
      </c>
      <c r="N571" s="36">
        <v>297220271</v>
      </c>
      <c r="O571" s="36">
        <v>297220276</v>
      </c>
      <c r="P571" s="78"/>
      <c r="Q571" s="534" t="str">
        <f t="shared" si="165"/>
        <v/>
      </c>
      <c r="R571" s="55"/>
      <c r="S571" s="55"/>
      <c r="T571" s="55"/>
      <c r="U571" s="593" t="str">
        <f t="shared" si="153"/>
        <v/>
      </c>
      <c r="V571" s="55"/>
      <c r="W571" s="55"/>
      <c r="X571" s="78"/>
    </row>
    <row r="572" spans="2:24" s="1" customFormat="1" ht="44.25" customHeight="1">
      <c r="B572" s="259">
        <v>570</v>
      </c>
      <c r="C572" s="354">
        <v>3</v>
      </c>
      <c r="D572" s="354" t="s">
        <v>1866</v>
      </c>
      <c r="E572" s="354" t="s">
        <v>1870</v>
      </c>
      <c r="F572" s="364" t="s">
        <v>1819</v>
      </c>
      <c r="G572" s="292" t="s">
        <v>1077</v>
      </c>
      <c r="H572" s="47" t="str">
        <f t="shared" si="164"/>
        <v>五箇小学校</v>
      </c>
      <c r="I572" s="322" ph="1"/>
      <c r="J572" s="33" t="s">
        <v>1079</v>
      </c>
      <c r="K572" s="34" t="str">
        <f t="shared" si="166"/>
        <v>常総市上蛇町1508</v>
      </c>
      <c r="L572" s="35" t="s">
        <v>1078</v>
      </c>
      <c r="M572" s="33" t="s">
        <v>1079</v>
      </c>
      <c r="N572" s="36">
        <v>297227540</v>
      </c>
      <c r="O572" s="36">
        <v>297227549</v>
      </c>
      <c r="P572" s="78"/>
      <c r="Q572" s="534" t="str">
        <f t="shared" si="165"/>
        <v/>
      </c>
      <c r="R572" s="55"/>
      <c r="S572" s="55"/>
      <c r="T572" s="55"/>
      <c r="U572" s="593" t="str">
        <f t="shared" si="153"/>
        <v/>
      </c>
      <c r="V572" s="55"/>
      <c r="W572" s="55"/>
      <c r="X572" s="78"/>
    </row>
    <row r="573" spans="2:24" s="1" customFormat="1" ht="44.25" customHeight="1">
      <c r="B573" s="259">
        <v>571</v>
      </c>
      <c r="C573" s="354">
        <v>4</v>
      </c>
      <c r="D573" s="354" t="s">
        <v>1866</v>
      </c>
      <c r="E573" s="354" t="s">
        <v>1870</v>
      </c>
      <c r="F573" s="364" t="s">
        <v>1819</v>
      </c>
      <c r="G573" s="292" t="s">
        <v>1080</v>
      </c>
      <c r="H573" s="47" t="str">
        <f t="shared" si="164"/>
        <v>三妻小学校</v>
      </c>
      <c r="I573" s="322" ph="1"/>
      <c r="J573" s="33" t="s">
        <v>1082</v>
      </c>
      <c r="K573" s="34" t="str">
        <f t="shared" si="166"/>
        <v>常総市中妻町4146</v>
      </c>
      <c r="L573" s="35" t="s">
        <v>1081</v>
      </c>
      <c r="M573" s="33" t="s">
        <v>1082</v>
      </c>
      <c r="N573" s="36">
        <v>297227527</v>
      </c>
      <c r="O573" s="36">
        <v>297227536</v>
      </c>
      <c r="P573" s="78"/>
      <c r="Q573" s="534" t="str">
        <f t="shared" si="165"/>
        <v/>
      </c>
      <c r="R573" s="55"/>
      <c r="S573" s="55"/>
      <c r="T573" s="55"/>
      <c r="U573" s="593" t="str">
        <f t="shared" si="153"/>
        <v/>
      </c>
      <c r="V573" s="55"/>
      <c r="W573" s="55"/>
      <c r="X573" s="114"/>
    </row>
    <row r="574" spans="2:24" s="1" customFormat="1" ht="44.25" customHeight="1">
      <c r="B574" s="259">
        <v>572</v>
      </c>
      <c r="C574" s="354">
        <v>5</v>
      </c>
      <c r="D574" s="354" t="s">
        <v>1866</v>
      </c>
      <c r="E574" s="354" t="s">
        <v>1870</v>
      </c>
      <c r="F574" s="364" t="s">
        <v>1819</v>
      </c>
      <c r="G574" s="292" t="s">
        <v>1871</v>
      </c>
      <c r="H574" s="47" t="str">
        <f t="shared" si="164"/>
        <v>菅原小学校</v>
      </c>
      <c r="I574" s="322" ph="1"/>
      <c r="J574" s="33" t="s">
        <v>1083</v>
      </c>
      <c r="K574" s="34" t="str">
        <f t="shared" si="166"/>
        <v>常総市大生郷町1615</v>
      </c>
      <c r="L574" s="35" t="s">
        <v>1872</v>
      </c>
      <c r="M574" s="33" t="s">
        <v>1083</v>
      </c>
      <c r="N574" s="36">
        <v>297247005</v>
      </c>
      <c r="O574" s="36">
        <v>297247095</v>
      </c>
      <c r="P574" s="78"/>
      <c r="Q574" s="534" t="str">
        <f t="shared" si="165"/>
        <v/>
      </c>
      <c r="R574" s="55"/>
      <c r="S574" s="55"/>
      <c r="T574" s="55"/>
      <c r="U574" s="593" t="str">
        <f t="shared" si="153"/>
        <v/>
      </c>
      <c r="V574" s="55"/>
      <c r="W574" s="55"/>
      <c r="X574" s="78"/>
    </row>
    <row r="575" spans="2:24" s="1" customFormat="1" ht="44.25" customHeight="1">
      <c r="B575" s="259">
        <v>573</v>
      </c>
      <c r="C575" s="354">
        <v>6</v>
      </c>
      <c r="D575" s="354" t="s">
        <v>1866</v>
      </c>
      <c r="E575" s="354" t="s">
        <v>1870</v>
      </c>
      <c r="F575" s="364" t="s">
        <v>1819</v>
      </c>
      <c r="G575" s="292" t="s">
        <v>1084</v>
      </c>
      <c r="H575" s="47" t="str">
        <f t="shared" si="164"/>
        <v>豊岡小学校</v>
      </c>
      <c r="I575" s="322" ph="1"/>
      <c r="J575" s="33" t="s">
        <v>1086</v>
      </c>
      <c r="K575" s="34" t="str">
        <f t="shared" si="166"/>
        <v>常総市豊岡町丙3362</v>
      </c>
      <c r="L575" s="35" t="s">
        <v>1085</v>
      </c>
      <c r="M575" s="33" t="s">
        <v>1086</v>
      </c>
      <c r="N575" s="36">
        <v>297240554</v>
      </c>
      <c r="O575" s="36">
        <v>297240556</v>
      </c>
      <c r="P575" s="78"/>
      <c r="Q575" s="534" t="str">
        <f t="shared" si="165"/>
        <v/>
      </c>
      <c r="R575" s="55"/>
      <c r="S575" s="55"/>
      <c r="T575" s="55"/>
      <c r="U575" s="593" t="str">
        <f t="shared" si="153"/>
        <v/>
      </c>
      <c r="V575" s="55"/>
      <c r="W575" s="55"/>
      <c r="X575" s="78"/>
    </row>
    <row r="576" spans="2:24" s="1" customFormat="1" ht="44.25" customHeight="1">
      <c r="B576" s="259">
        <v>574</v>
      </c>
      <c r="C576" s="354">
        <v>7</v>
      </c>
      <c r="D576" s="354" t="s">
        <v>1866</v>
      </c>
      <c r="E576" s="354" t="s">
        <v>1870</v>
      </c>
      <c r="F576" s="364" t="s">
        <v>1819</v>
      </c>
      <c r="G576" s="292" t="s">
        <v>1087</v>
      </c>
      <c r="H576" s="47" t="str">
        <f t="shared" si="164"/>
        <v>絹西小学校</v>
      </c>
      <c r="I576" s="322" ph="1"/>
      <c r="J576" s="33" t="s">
        <v>1089</v>
      </c>
      <c r="K576" s="34" t="str">
        <f t="shared" si="166"/>
        <v>常総市坂手町7303-3</v>
      </c>
      <c r="L576" s="35" t="s">
        <v>1088</v>
      </c>
      <c r="M576" s="33" t="s">
        <v>1089</v>
      </c>
      <c r="N576" s="36">
        <v>297270649</v>
      </c>
      <c r="O576" s="36">
        <v>297270968</v>
      </c>
      <c r="P576" s="78"/>
      <c r="Q576" s="534" t="str">
        <f t="shared" si="165"/>
        <v/>
      </c>
      <c r="R576" s="55"/>
      <c r="S576" s="55"/>
      <c r="T576" s="55"/>
      <c r="U576" s="593" t="str">
        <f t="shared" si="153"/>
        <v/>
      </c>
      <c r="V576" s="55"/>
      <c r="W576" s="55"/>
      <c r="X576" s="78"/>
    </row>
    <row r="577" spans="2:24" s="1" customFormat="1" ht="44.25" customHeight="1">
      <c r="B577" s="259">
        <v>575</v>
      </c>
      <c r="C577" s="354">
        <v>8</v>
      </c>
      <c r="D577" s="354" t="s">
        <v>1866</v>
      </c>
      <c r="E577" s="354" t="s">
        <v>1870</v>
      </c>
      <c r="F577" s="364" t="s">
        <v>1819</v>
      </c>
      <c r="G577" s="292" t="s">
        <v>1090</v>
      </c>
      <c r="H577" s="47" t="str">
        <f t="shared" si="164"/>
        <v>菅生小学校</v>
      </c>
      <c r="I577" s="322" ph="1"/>
      <c r="J577" s="33" t="s">
        <v>1092</v>
      </c>
      <c r="K577" s="34" t="str">
        <f t="shared" si="166"/>
        <v>常総市菅生町4711</v>
      </c>
      <c r="L577" s="35" t="s">
        <v>1091</v>
      </c>
      <c r="M577" s="33" t="s">
        <v>1092</v>
      </c>
      <c r="N577" s="36">
        <v>297270620</v>
      </c>
      <c r="O577" s="36">
        <v>297270635</v>
      </c>
      <c r="P577" s="78"/>
      <c r="Q577" s="534" t="str">
        <f t="shared" si="165"/>
        <v/>
      </c>
      <c r="R577" s="55"/>
      <c r="S577" s="55"/>
      <c r="T577" s="55"/>
      <c r="U577" s="593" t="str">
        <f t="shared" si="153"/>
        <v/>
      </c>
      <c r="V577" s="55"/>
      <c r="W577" s="55"/>
      <c r="X577" s="114"/>
    </row>
    <row r="578" spans="2:24" s="1" customFormat="1" ht="44.25" customHeight="1">
      <c r="B578" s="259">
        <v>576</v>
      </c>
      <c r="C578" s="354">
        <v>9</v>
      </c>
      <c r="D578" s="354" t="s">
        <v>1866</v>
      </c>
      <c r="E578" s="354" t="s">
        <v>1870</v>
      </c>
      <c r="F578" s="364" t="s">
        <v>1819</v>
      </c>
      <c r="G578" s="292" t="s">
        <v>230</v>
      </c>
      <c r="H578" s="47" t="str">
        <f t="shared" si="164"/>
        <v>岡田小学校</v>
      </c>
      <c r="I578" s="322" ph="1"/>
      <c r="J578" s="33" t="s">
        <v>1094</v>
      </c>
      <c r="K578" s="34" t="str">
        <f t="shared" si="166"/>
        <v>常総市向石下1020</v>
      </c>
      <c r="L578" s="35" t="s">
        <v>1093</v>
      </c>
      <c r="M578" s="33" t="s">
        <v>1094</v>
      </c>
      <c r="N578" s="36">
        <v>297424789</v>
      </c>
      <c r="O578" s="36">
        <v>297424910</v>
      </c>
      <c r="P578" s="78"/>
      <c r="Q578" s="534" t="str">
        <f t="shared" si="165"/>
        <v/>
      </c>
      <c r="R578" s="55"/>
      <c r="S578" s="55"/>
      <c r="T578" s="55"/>
      <c r="U578" s="593" t="str">
        <f t="shared" si="153"/>
        <v/>
      </c>
      <c r="V578" s="55"/>
      <c r="W578" s="55"/>
      <c r="X578" s="78"/>
    </row>
    <row r="579" spans="2:24" s="1" customFormat="1" ht="44.25" customHeight="1">
      <c r="B579" s="259">
        <v>577</v>
      </c>
      <c r="C579" s="354">
        <v>10</v>
      </c>
      <c r="D579" s="354" t="s">
        <v>1866</v>
      </c>
      <c r="E579" s="354" t="s">
        <v>1870</v>
      </c>
      <c r="F579" s="364" t="s">
        <v>1819</v>
      </c>
      <c r="G579" s="292" t="s">
        <v>227</v>
      </c>
      <c r="H579" s="47" t="str">
        <f t="shared" si="164"/>
        <v>玉小学校</v>
      </c>
      <c r="I579" s="322" ph="1"/>
      <c r="J579" s="33" t="s">
        <v>229</v>
      </c>
      <c r="K579" s="34" t="str">
        <f t="shared" si="166"/>
        <v>常総市若宮戸794</v>
      </c>
      <c r="L579" s="35" t="s">
        <v>228</v>
      </c>
      <c r="M579" s="33" t="s">
        <v>229</v>
      </c>
      <c r="N579" s="36">
        <v>297422412</v>
      </c>
      <c r="O579" s="36">
        <v>297422994</v>
      </c>
      <c r="P579" s="78"/>
      <c r="Q579" s="534" t="str">
        <f t="shared" si="165"/>
        <v/>
      </c>
      <c r="R579" s="55"/>
      <c r="S579" s="55"/>
      <c r="T579" s="55"/>
      <c r="U579" s="593" t="str">
        <f t="shared" si="153"/>
        <v/>
      </c>
      <c r="V579" s="55"/>
      <c r="W579" s="55"/>
      <c r="X579" s="78"/>
    </row>
    <row r="580" spans="2:24" s="1" customFormat="1" ht="44.25" customHeight="1">
      <c r="B580" s="259">
        <v>578</v>
      </c>
      <c r="C580" s="354">
        <v>11</v>
      </c>
      <c r="D580" s="354" t="s">
        <v>1866</v>
      </c>
      <c r="E580" s="354" t="s">
        <v>1870</v>
      </c>
      <c r="F580" s="364" t="s">
        <v>1819</v>
      </c>
      <c r="G580" s="292" t="s">
        <v>1095</v>
      </c>
      <c r="H580" s="47" t="str">
        <f t="shared" si="164"/>
        <v>石下小学校</v>
      </c>
      <c r="I580" s="322" ph="1"/>
      <c r="J580" s="33" t="s">
        <v>1097</v>
      </c>
      <c r="K580" s="34" t="str">
        <f t="shared" si="166"/>
        <v>常総市新石下1907-1</v>
      </c>
      <c r="L580" s="35" t="s">
        <v>1096</v>
      </c>
      <c r="M580" s="33" t="s">
        <v>1097</v>
      </c>
      <c r="N580" s="36">
        <v>297422058</v>
      </c>
      <c r="O580" s="36">
        <v>297304067</v>
      </c>
      <c r="P580" s="78"/>
      <c r="Q580" s="534" t="str">
        <f t="shared" si="165"/>
        <v/>
      </c>
      <c r="R580" s="55"/>
      <c r="S580" s="55"/>
      <c r="T580" s="55"/>
      <c r="U580" s="593" t="str">
        <f t="shared" ref="U580:U643" si="167">IF(P580="","",(DATEDIF($Q580,$X$1,"y")&amp;"."&amp;DATEDIF($Q580,$X$1,"yM")))</f>
        <v/>
      </c>
      <c r="V580" s="55"/>
      <c r="W580" s="55"/>
      <c r="X580" s="78"/>
    </row>
    <row r="581" spans="2:24" s="1" customFormat="1" ht="44.25" customHeight="1">
      <c r="B581" s="259">
        <v>579</v>
      </c>
      <c r="C581" s="354">
        <v>12</v>
      </c>
      <c r="D581" s="354" t="s">
        <v>1866</v>
      </c>
      <c r="E581" s="354" t="s">
        <v>1870</v>
      </c>
      <c r="F581" s="364" t="s">
        <v>1819</v>
      </c>
      <c r="G581" s="292" t="s">
        <v>233</v>
      </c>
      <c r="H581" s="47" t="str">
        <f t="shared" si="164"/>
        <v>豊田小学校</v>
      </c>
      <c r="I581" s="322" ph="1"/>
      <c r="J581" s="33" t="s">
        <v>234</v>
      </c>
      <c r="K581" s="34" t="str">
        <f t="shared" si="166"/>
        <v>常総市豊田2246</v>
      </c>
      <c r="L581" s="35" t="s">
        <v>1098</v>
      </c>
      <c r="M581" s="33" t="s">
        <v>234</v>
      </c>
      <c r="N581" s="36">
        <v>297422439</v>
      </c>
      <c r="O581" s="36">
        <v>297422850</v>
      </c>
      <c r="P581" s="78"/>
      <c r="Q581" s="534" t="str">
        <f t="shared" si="165"/>
        <v/>
      </c>
      <c r="R581" s="55"/>
      <c r="S581" s="55"/>
      <c r="T581" s="55"/>
      <c r="U581" s="593" t="str">
        <f t="shared" si="167"/>
        <v/>
      </c>
      <c r="V581" s="55"/>
      <c r="W581" s="55"/>
      <c r="X581" s="78"/>
    </row>
    <row r="582" spans="2:24" s="1" customFormat="1" ht="44.25" customHeight="1">
      <c r="B582" s="259">
        <v>580</v>
      </c>
      <c r="C582" s="280">
        <v>13</v>
      </c>
      <c r="D582" s="280" t="s">
        <v>1866</v>
      </c>
      <c r="E582" s="352" t="s">
        <v>1870</v>
      </c>
      <c r="F582" s="263" t="s">
        <v>1819</v>
      </c>
      <c r="G582" s="293" t="s">
        <v>231</v>
      </c>
      <c r="H582" s="265" t="str">
        <f t="shared" si="164"/>
        <v>飯沼小学校</v>
      </c>
      <c r="I582" s="318" ph="1"/>
      <c r="J582" s="185" t="s">
        <v>232</v>
      </c>
      <c r="K582" s="249" t="str">
        <f t="shared" si="166"/>
        <v>常総市鴻野山859-1</v>
      </c>
      <c r="L582" s="217" t="s">
        <v>1099</v>
      </c>
      <c r="M582" s="185" t="s">
        <v>232</v>
      </c>
      <c r="N582" s="204">
        <v>297437527</v>
      </c>
      <c r="O582" s="204">
        <v>297437597</v>
      </c>
      <c r="P582" s="81"/>
      <c r="Q582" s="542" t="str">
        <f t="shared" si="165"/>
        <v/>
      </c>
      <c r="R582" s="57"/>
      <c r="S582" s="57"/>
      <c r="T582" s="57"/>
      <c r="U582" s="596" t="str">
        <f t="shared" si="167"/>
        <v/>
      </c>
      <c r="V582" s="57"/>
      <c r="W582" s="57"/>
      <c r="X582" s="112"/>
    </row>
    <row r="583" spans="2:24" s="1" customFormat="1" ht="44.25" customHeight="1">
      <c r="B583" s="259">
        <v>581</v>
      </c>
      <c r="C583" s="260">
        <v>14</v>
      </c>
      <c r="D583" s="260" t="s">
        <v>1866</v>
      </c>
      <c r="E583" s="260" t="s">
        <v>1870</v>
      </c>
      <c r="F583" s="353" t="s">
        <v>1820</v>
      </c>
      <c r="G583" s="296" t="s">
        <v>1071</v>
      </c>
      <c r="H583" s="269" t="str">
        <f>G583&amp;"中学校"</f>
        <v>水海道中学校</v>
      </c>
      <c r="I583" s="326" ph="1"/>
      <c r="J583" s="205" t="s">
        <v>1579</v>
      </c>
      <c r="K583" s="483" t="str">
        <f t="shared" si="166"/>
        <v>常総市小山戸町61</v>
      </c>
      <c r="L583" s="416" t="s">
        <v>1578</v>
      </c>
      <c r="M583" s="205" t="s">
        <v>1579</v>
      </c>
      <c r="N583" s="211">
        <v>297220860</v>
      </c>
      <c r="O583" s="211">
        <v>297220494</v>
      </c>
      <c r="P583" s="124"/>
      <c r="Q583" s="533" t="str">
        <f t="shared" si="165"/>
        <v/>
      </c>
      <c r="R583" s="70"/>
      <c r="S583" s="70"/>
      <c r="T583" s="70"/>
      <c r="U583" s="595" t="str">
        <f t="shared" si="167"/>
        <v/>
      </c>
      <c r="V583" s="70"/>
      <c r="W583" s="70"/>
      <c r="X583" s="139"/>
    </row>
    <row r="584" spans="2:24" s="1" customFormat="1" ht="44.25" customHeight="1">
      <c r="B584" s="259">
        <v>582</v>
      </c>
      <c r="C584" s="354">
        <v>15</v>
      </c>
      <c r="D584" s="354" t="s">
        <v>1866</v>
      </c>
      <c r="E584" s="354" t="s">
        <v>1870</v>
      </c>
      <c r="F584" s="364" t="s">
        <v>1820</v>
      </c>
      <c r="G584" s="288" t="s">
        <v>1580</v>
      </c>
      <c r="H584" s="47" t="str">
        <f t="shared" ref="H584:H587" si="168">G584&amp;"中学校"</f>
        <v>鬼怒中学校</v>
      </c>
      <c r="I584" s="322" ph="1"/>
      <c r="J584" s="165" t="s">
        <v>1082</v>
      </c>
      <c r="K584" s="34" t="str">
        <f t="shared" si="166"/>
        <v>常総市中妻町4180</v>
      </c>
      <c r="L584" s="222" t="s">
        <v>1581</v>
      </c>
      <c r="M584" s="165" t="s">
        <v>1082</v>
      </c>
      <c r="N584" s="194">
        <v>297227621</v>
      </c>
      <c r="O584" s="194">
        <v>297227030</v>
      </c>
      <c r="P584" s="78"/>
      <c r="Q584" s="534" t="str">
        <f t="shared" si="165"/>
        <v/>
      </c>
      <c r="R584" s="55"/>
      <c r="S584" s="55"/>
      <c r="T584" s="55"/>
      <c r="U584" s="593" t="str">
        <f t="shared" si="167"/>
        <v/>
      </c>
      <c r="V584" s="55"/>
      <c r="W584" s="55"/>
      <c r="X584" s="114"/>
    </row>
    <row r="585" spans="2:24" s="1" customFormat="1" ht="44.25" customHeight="1">
      <c r="B585" s="259">
        <v>583</v>
      </c>
      <c r="C585" s="354">
        <v>16</v>
      </c>
      <c r="D585" s="354" t="s">
        <v>1866</v>
      </c>
      <c r="E585" s="354" t="s">
        <v>1870</v>
      </c>
      <c r="F585" s="364" t="s">
        <v>1820</v>
      </c>
      <c r="G585" s="288" t="s">
        <v>1582</v>
      </c>
      <c r="H585" s="47" t="str">
        <f t="shared" si="168"/>
        <v>水海道西中学校</v>
      </c>
      <c r="I585" s="322" ph="1"/>
      <c r="J585" s="165" t="s">
        <v>1086</v>
      </c>
      <c r="K585" s="34" t="str">
        <f t="shared" si="166"/>
        <v>常総市豊岡町乙1005-1</v>
      </c>
      <c r="L585" s="222" t="s">
        <v>1583</v>
      </c>
      <c r="M585" s="165" t="s">
        <v>1086</v>
      </c>
      <c r="N585" s="194">
        <v>297240548</v>
      </c>
      <c r="O585" s="194">
        <v>297240542</v>
      </c>
      <c r="P585" s="78"/>
      <c r="Q585" s="534" t="str">
        <f t="shared" si="165"/>
        <v/>
      </c>
      <c r="R585" s="55"/>
      <c r="S585" s="55"/>
      <c r="T585" s="55"/>
      <c r="U585" s="593" t="str">
        <f t="shared" si="167"/>
        <v/>
      </c>
      <c r="V585" s="55"/>
      <c r="W585" s="55"/>
      <c r="X585" s="114"/>
    </row>
    <row r="586" spans="2:24" s="1" customFormat="1" ht="44.25" customHeight="1">
      <c r="B586" s="259">
        <v>584</v>
      </c>
      <c r="C586" s="354">
        <v>17</v>
      </c>
      <c r="D586" s="354" t="s">
        <v>1866</v>
      </c>
      <c r="E586" s="354" t="s">
        <v>1870</v>
      </c>
      <c r="F586" s="364" t="s">
        <v>1820</v>
      </c>
      <c r="G586" s="288" t="s">
        <v>1095</v>
      </c>
      <c r="H586" s="47" t="str">
        <f t="shared" si="168"/>
        <v>石下中学校</v>
      </c>
      <c r="I586" s="322" ph="1"/>
      <c r="J586" s="165" t="s">
        <v>235</v>
      </c>
      <c r="K586" s="34" t="str">
        <f t="shared" si="166"/>
        <v>常総市本石下1000-1</v>
      </c>
      <c r="L586" s="222" t="s">
        <v>1584</v>
      </c>
      <c r="M586" s="165" t="s">
        <v>235</v>
      </c>
      <c r="N586" s="194">
        <v>297422241</v>
      </c>
      <c r="O586" s="194">
        <v>297422242</v>
      </c>
      <c r="P586" s="78"/>
      <c r="Q586" s="534" t="str">
        <f t="shared" si="165"/>
        <v/>
      </c>
      <c r="R586" s="55"/>
      <c r="S586" s="55"/>
      <c r="T586" s="55"/>
      <c r="U586" s="593" t="str">
        <f t="shared" si="167"/>
        <v/>
      </c>
      <c r="V586" s="55"/>
      <c r="W586" s="55"/>
      <c r="X586" s="114"/>
    </row>
    <row r="587" spans="2:24" s="1" customFormat="1" ht="44.25" customHeight="1">
      <c r="B587" s="259">
        <v>585</v>
      </c>
      <c r="C587" s="370">
        <v>18</v>
      </c>
      <c r="D587" s="370" t="s">
        <v>1866</v>
      </c>
      <c r="E587" s="370" t="s">
        <v>1870</v>
      </c>
      <c r="F587" s="398" t="s">
        <v>1820</v>
      </c>
      <c r="G587" s="289" t="s">
        <v>1585</v>
      </c>
      <c r="H587" s="48" t="str">
        <f t="shared" si="168"/>
        <v>石下西中学校</v>
      </c>
      <c r="I587" s="332" ph="1"/>
      <c r="J587" s="169" t="s">
        <v>1587</v>
      </c>
      <c r="K587" s="50" t="str">
        <f t="shared" si="166"/>
        <v>常総市杉山910-1</v>
      </c>
      <c r="L587" s="224" t="s">
        <v>1586</v>
      </c>
      <c r="M587" s="169" t="s">
        <v>1587</v>
      </c>
      <c r="N587" s="195">
        <v>297424788</v>
      </c>
      <c r="O587" s="195" t="s">
        <v>1776</v>
      </c>
      <c r="P587" s="79"/>
      <c r="Q587" s="535" t="str">
        <f t="shared" si="165"/>
        <v/>
      </c>
      <c r="R587" s="59"/>
      <c r="S587" s="59"/>
      <c r="T587" s="59"/>
      <c r="U587" s="593" t="str">
        <f t="shared" si="167"/>
        <v/>
      </c>
      <c r="V587" s="59"/>
      <c r="W587" s="59"/>
      <c r="X587" s="119"/>
    </row>
    <row r="588" spans="2:24" s="1" customFormat="1" ht="44.25" customHeight="1">
      <c r="B588" s="259">
        <v>586</v>
      </c>
      <c r="C588" s="260">
        <v>1</v>
      </c>
      <c r="D588" s="260" t="s">
        <v>1866</v>
      </c>
      <c r="E588" s="260" t="s">
        <v>1873</v>
      </c>
      <c r="F588" s="353" t="s">
        <v>1819</v>
      </c>
      <c r="G588" s="291" t="s">
        <v>1100</v>
      </c>
      <c r="H588" s="42" t="str">
        <f t="shared" ref="H588:H607" si="169">G588&amp;"小学校"</f>
        <v>下館小学校</v>
      </c>
      <c r="I588" s="321" ph="1"/>
      <c r="J588" s="43" t="s">
        <v>1102</v>
      </c>
      <c r="K588" s="250" t="str">
        <f>"筑西市"&amp;L588</f>
        <v>筑西市甲392-1</v>
      </c>
      <c r="L588" s="45" t="s">
        <v>1101</v>
      </c>
      <c r="M588" s="43" t="s">
        <v>1102</v>
      </c>
      <c r="N588" s="46">
        <v>296223071</v>
      </c>
      <c r="O588" s="46">
        <v>296254576</v>
      </c>
      <c r="P588" s="77"/>
      <c r="Q588" s="536" t="str">
        <f t="shared" ref="Q588:Q607" si="170">IF(P588="","","s"&amp;$P588)</f>
        <v/>
      </c>
      <c r="R588" s="54"/>
      <c r="S588" s="54"/>
      <c r="T588" s="54"/>
      <c r="U588" s="593" t="str">
        <f t="shared" si="167"/>
        <v/>
      </c>
      <c r="V588" s="54"/>
      <c r="W588" s="54"/>
      <c r="X588" s="77"/>
    </row>
    <row r="589" spans="2:24" s="1" customFormat="1" ht="44.25" customHeight="1">
      <c r="B589" s="259">
        <v>587</v>
      </c>
      <c r="C589" s="354">
        <v>2</v>
      </c>
      <c r="D589" s="354" t="s">
        <v>1866</v>
      </c>
      <c r="E589" s="354" t="s">
        <v>1873</v>
      </c>
      <c r="F589" s="364" t="s">
        <v>1819</v>
      </c>
      <c r="G589" s="292" t="s">
        <v>1694</v>
      </c>
      <c r="H589" s="47" t="str">
        <f t="shared" si="169"/>
        <v>伊讃小学校</v>
      </c>
      <c r="I589" s="322" ph="1"/>
      <c r="J589" s="33" t="s">
        <v>1104</v>
      </c>
      <c r="K589" s="34" t="str">
        <f t="shared" ref="K589:K613" si="171">"筑西市"&amp;L589</f>
        <v>筑西市西谷貝469</v>
      </c>
      <c r="L589" s="35" t="s">
        <v>1103</v>
      </c>
      <c r="M589" s="33" t="s">
        <v>1104</v>
      </c>
      <c r="N589" s="36">
        <v>296222042</v>
      </c>
      <c r="O589" s="36">
        <v>296254562</v>
      </c>
      <c r="P589" s="78"/>
      <c r="Q589" s="534" t="str">
        <f t="shared" si="170"/>
        <v/>
      </c>
      <c r="R589" s="55"/>
      <c r="S589" s="55"/>
      <c r="T589" s="55"/>
      <c r="U589" s="593" t="str">
        <f t="shared" si="167"/>
        <v/>
      </c>
      <c r="V589" s="55"/>
      <c r="W589" s="55"/>
      <c r="X589" s="78"/>
    </row>
    <row r="590" spans="2:24" s="1" customFormat="1" ht="44.25" customHeight="1">
      <c r="B590" s="259">
        <v>588</v>
      </c>
      <c r="C590" s="354">
        <v>3</v>
      </c>
      <c r="D590" s="354" t="s">
        <v>1866</v>
      </c>
      <c r="E590" s="354" t="s">
        <v>1873</v>
      </c>
      <c r="F590" s="364" t="s">
        <v>1819</v>
      </c>
      <c r="G590" s="292" t="s">
        <v>1105</v>
      </c>
      <c r="H590" s="47" t="str">
        <f t="shared" si="169"/>
        <v>川島小学校</v>
      </c>
      <c r="I590" s="322" ph="1"/>
      <c r="J590" s="33" t="s">
        <v>1107</v>
      </c>
      <c r="K590" s="34" t="str">
        <f t="shared" si="171"/>
        <v>筑西市伊讃美1859</v>
      </c>
      <c r="L590" s="35" t="s">
        <v>1106</v>
      </c>
      <c r="M590" s="33" t="s">
        <v>1107</v>
      </c>
      <c r="N590" s="36">
        <v>296280202</v>
      </c>
      <c r="O590" s="36">
        <v>296285489</v>
      </c>
      <c r="P590" s="78"/>
      <c r="Q590" s="534" t="str">
        <f t="shared" si="170"/>
        <v/>
      </c>
      <c r="R590" s="55"/>
      <c r="S590" s="55"/>
      <c r="T590" s="55"/>
      <c r="U590" s="593" t="str">
        <f t="shared" si="167"/>
        <v/>
      </c>
      <c r="V590" s="55"/>
      <c r="W590" s="55"/>
      <c r="X590" s="78"/>
    </row>
    <row r="591" spans="2:24" s="1" customFormat="1" ht="44.25" customHeight="1">
      <c r="B591" s="259">
        <v>589</v>
      </c>
      <c r="C591" s="354">
        <v>4</v>
      </c>
      <c r="D591" s="354" t="s">
        <v>1866</v>
      </c>
      <c r="E591" s="354" t="s">
        <v>1873</v>
      </c>
      <c r="F591" s="364" t="s">
        <v>1819</v>
      </c>
      <c r="G591" s="292" t="s">
        <v>1108</v>
      </c>
      <c r="H591" s="47" t="str">
        <f t="shared" si="169"/>
        <v>竹島小学校</v>
      </c>
      <c r="I591" s="322" ph="1"/>
      <c r="J591" s="33" t="s">
        <v>1110</v>
      </c>
      <c r="K591" s="34" t="str">
        <f t="shared" si="171"/>
        <v>筑西市稲野辺26</v>
      </c>
      <c r="L591" s="35" t="s">
        <v>1109</v>
      </c>
      <c r="M591" s="33" t="s">
        <v>1110</v>
      </c>
      <c r="N591" s="36">
        <v>296223789</v>
      </c>
      <c r="O591" s="36">
        <v>296254572</v>
      </c>
      <c r="P591" s="78"/>
      <c r="Q591" s="534" t="str">
        <f t="shared" si="170"/>
        <v/>
      </c>
      <c r="R591" s="55"/>
      <c r="S591" s="55"/>
      <c r="T591" s="55"/>
      <c r="U591" s="593" t="str">
        <f t="shared" si="167"/>
        <v/>
      </c>
      <c r="V591" s="55"/>
      <c r="W591" s="55"/>
      <c r="X591" s="78"/>
    </row>
    <row r="592" spans="2:24" s="1" customFormat="1" ht="44.25" customHeight="1">
      <c r="B592" s="259">
        <v>590</v>
      </c>
      <c r="C592" s="354">
        <v>5</v>
      </c>
      <c r="D592" s="354" t="s">
        <v>1866</v>
      </c>
      <c r="E592" s="354" t="s">
        <v>1873</v>
      </c>
      <c r="F592" s="364" t="s">
        <v>1819</v>
      </c>
      <c r="G592" s="292" t="s">
        <v>1111</v>
      </c>
      <c r="H592" s="47" t="str">
        <f t="shared" si="169"/>
        <v>養蚕小学校</v>
      </c>
      <c r="I592" s="322" ph="1"/>
      <c r="J592" s="33" t="s">
        <v>1113</v>
      </c>
      <c r="K592" s="34" t="str">
        <f t="shared" si="171"/>
        <v>筑西市下中山298</v>
      </c>
      <c r="L592" s="35" t="s">
        <v>1112</v>
      </c>
      <c r="M592" s="33" t="s">
        <v>1113</v>
      </c>
      <c r="N592" s="36">
        <v>296223509</v>
      </c>
      <c r="O592" s="36">
        <v>296254574</v>
      </c>
      <c r="P592" s="78"/>
      <c r="Q592" s="534" t="str">
        <f t="shared" si="170"/>
        <v/>
      </c>
      <c r="R592" s="55"/>
      <c r="S592" s="55"/>
      <c r="T592" s="55"/>
      <c r="U592" s="593" t="str">
        <f t="shared" si="167"/>
        <v/>
      </c>
      <c r="V592" s="55"/>
      <c r="W592" s="55"/>
      <c r="X592" s="114"/>
    </row>
    <row r="593" spans="2:24" s="1" customFormat="1" ht="44.25" customHeight="1">
      <c r="B593" s="259">
        <v>591</v>
      </c>
      <c r="C593" s="354">
        <v>6</v>
      </c>
      <c r="D593" s="354" t="s">
        <v>1866</v>
      </c>
      <c r="E593" s="354" t="s">
        <v>1873</v>
      </c>
      <c r="F593" s="364" t="s">
        <v>1819</v>
      </c>
      <c r="G593" s="292" t="s">
        <v>1114</v>
      </c>
      <c r="H593" s="47" t="str">
        <f t="shared" si="169"/>
        <v>五所小学校</v>
      </c>
      <c r="I593" s="322" ph="1"/>
      <c r="J593" s="33" t="s">
        <v>1116</v>
      </c>
      <c r="K593" s="34" t="str">
        <f t="shared" si="171"/>
        <v>筑西市山崎1419-1</v>
      </c>
      <c r="L593" s="35" t="s">
        <v>1115</v>
      </c>
      <c r="M593" s="33" t="s">
        <v>1116</v>
      </c>
      <c r="N593" s="36">
        <v>296223884</v>
      </c>
      <c r="O593" s="36">
        <v>296254565</v>
      </c>
      <c r="P593" s="78"/>
      <c r="Q593" s="534" t="str">
        <f t="shared" si="170"/>
        <v/>
      </c>
      <c r="R593" s="55"/>
      <c r="S593" s="55"/>
      <c r="T593" s="55"/>
      <c r="U593" s="593" t="str">
        <f t="shared" si="167"/>
        <v/>
      </c>
      <c r="V593" s="55"/>
      <c r="W593" s="55"/>
      <c r="X593" s="78"/>
    </row>
    <row r="594" spans="2:24" s="1" customFormat="1" ht="44.25" customHeight="1">
      <c r="B594" s="259">
        <v>592</v>
      </c>
      <c r="C594" s="354">
        <v>7</v>
      </c>
      <c r="D594" s="354" t="s">
        <v>1866</v>
      </c>
      <c r="E594" s="354" t="s">
        <v>1873</v>
      </c>
      <c r="F594" s="364" t="s">
        <v>1819</v>
      </c>
      <c r="G594" s="292" t="s">
        <v>1117</v>
      </c>
      <c r="H594" s="47" t="str">
        <f t="shared" si="169"/>
        <v>中小学校</v>
      </c>
      <c r="I594" s="322" ph="1"/>
      <c r="J594" s="33" t="s">
        <v>1119</v>
      </c>
      <c r="K594" s="166" t="s">
        <v>1902</v>
      </c>
      <c r="L594" s="35" t="s">
        <v>1118</v>
      </c>
      <c r="M594" s="33" t="s">
        <v>1119</v>
      </c>
      <c r="N594" s="36">
        <v>296223709</v>
      </c>
      <c r="O594" s="36">
        <v>296254571</v>
      </c>
      <c r="P594" s="78"/>
      <c r="Q594" s="534" t="str">
        <f t="shared" si="170"/>
        <v/>
      </c>
      <c r="R594" s="55"/>
      <c r="S594" s="55"/>
      <c r="T594" s="55"/>
      <c r="U594" s="593" t="str">
        <f t="shared" si="167"/>
        <v/>
      </c>
      <c r="V594" s="55"/>
      <c r="W594" s="55"/>
      <c r="X594" s="78"/>
    </row>
    <row r="595" spans="2:24" s="1" customFormat="1" ht="44.25" customHeight="1">
      <c r="B595" s="259">
        <v>593</v>
      </c>
      <c r="C595" s="354">
        <v>8</v>
      </c>
      <c r="D595" s="354" t="s">
        <v>1866</v>
      </c>
      <c r="E595" s="354" t="s">
        <v>1873</v>
      </c>
      <c r="F595" s="364" t="s">
        <v>1819</v>
      </c>
      <c r="G595" s="292" t="s">
        <v>1120</v>
      </c>
      <c r="H595" s="47" t="str">
        <f t="shared" si="169"/>
        <v>河間小学校</v>
      </c>
      <c r="I595" s="322" ph="1"/>
      <c r="J595" s="33" t="s">
        <v>1122</v>
      </c>
      <c r="K595" s="34" t="str">
        <f t="shared" si="171"/>
        <v>筑西市羽方14-2</v>
      </c>
      <c r="L595" s="35" t="s">
        <v>1121</v>
      </c>
      <c r="M595" s="33" t="s">
        <v>1122</v>
      </c>
      <c r="N595" s="36">
        <v>296222327</v>
      </c>
      <c r="O595" s="36">
        <v>296254563</v>
      </c>
      <c r="P595" s="78"/>
      <c r="Q595" s="534" t="str">
        <f t="shared" si="170"/>
        <v/>
      </c>
      <c r="R595" s="55"/>
      <c r="S595" s="55"/>
      <c r="T595" s="55"/>
      <c r="U595" s="593" t="str">
        <f t="shared" si="167"/>
        <v/>
      </c>
      <c r="V595" s="55"/>
      <c r="W595" s="55"/>
      <c r="X595" s="78"/>
    </row>
    <row r="596" spans="2:24" s="1" customFormat="1" ht="44.25" customHeight="1">
      <c r="B596" s="259">
        <v>594</v>
      </c>
      <c r="C596" s="354">
        <v>9</v>
      </c>
      <c r="D596" s="354" t="s">
        <v>1866</v>
      </c>
      <c r="E596" s="354" t="s">
        <v>1873</v>
      </c>
      <c r="F596" s="364" t="s">
        <v>1819</v>
      </c>
      <c r="G596" s="292" t="s">
        <v>1123</v>
      </c>
      <c r="H596" s="47" t="str">
        <f t="shared" si="169"/>
        <v>大田小学校</v>
      </c>
      <c r="I596" s="322" ph="1"/>
      <c r="J596" s="33" t="s">
        <v>1125</v>
      </c>
      <c r="K596" s="34" t="str">
        <f t="shared" si="171"/>
        <v>筑西市西方1748-1</v>
      </c>
      <c r="L596" s="35" t="s">
        <v>1124</v>
      </c>
      <c r="M596" s="33" t="s">
        <v>1125</v>
      </c>
      <c r="N596" s="36">
        <v>296222651</v>
      </c>
      <c r="O596" s="36">
        <v>296254559</v>
      </c>
      <c r="P596" s="78"/>
      <c r="Q596" s="534" t="str">
        <f t="shared" si="170"/>
        <v/>
      </c>
      <c r="R596" s="55"/>
      <c r="S596" s="55"/>
      <c r="T596" s="55"/>
      <c r="U596" s="593" t="str">
        <f t="shared" si="167"/>
        <v/>
      </c>
      <c r="V596" s="55"/>
      <c r="W596" s="55"/>
      <c r="X596" s="78"/>
    </row>
    <row r="597" spans="2:24" s="1" customFormat="1" ht="44.25" customHeight="1">
      <c r="B597" s="259">
        <v>595</v>
      </c>
      <c r="C597" s="354">
        <v>10</v>
      </c>
      <c r="D597" s="354" t="s">
        <v>1866</v>
      </c>
      <c r="E597" s="354" t="s">
        <v>1873</v>
      </c>
      <c r="F597" s="364" t="s">
        <v>1819</v>
      </c>
      <c r="G597" s="292" t="s">
        <v>1126</v>
      </c>
      <c r="H597" s="47" t="str">
        <f t="shared" si="169"/>
        <v>嘉田生崎小学校</v>
      </c>
      <c r="I597" s="322" ph="1"/>
      <c r="J597" s="33" t="s">
        <v>1128</v>
      </c>
      <c r="K597" s="34" t="str">
        <f t="shared" si="171"/>
        <v>筑西市西石田587</v>
      </c>
      <c r="L597" s="35" t="s">
        <v>1127</v>
      </c>
      <c r="M597" s="33" t="s">
        <v>1128</v>
      </c>
      <c r="N597" s="36" t="s">
        <v>1129</v>
      </c>
      <c r="O597" s="36">
        <v>296254564</v>
      </c>
      <c r="P597" s="78"/>
      <c r="Q597" s="534" t="str">
        <f t="shared" si="170"/>
        <v/>
      </c>
      <c r="R597" s="55"/>
      <c r="S597" s="55"/>
      <c r="T597" s="55"/>
      <c r="U597" s="593" t="str">
        <f t="shared" si="167"/>
        <v/>
      </c>
      <c r="V597" s="55"/>
      <c r="W597" s="55"/>
      <c r="X597" s="114"/>
    </row>
    <row r="598" spans="2:24" s="1" customFormat="1" ht="44.25" customHeight="1">
      <c r="B598" s="259">
        <v>596</v>
      </c>
      <c r="C598" s="354">
        <v>11</v>
      </c>
      <c r="D598" s="354" t="s">
        <v>1866</v>
      </c>
      <c r="E598" s="354" t="s">
        <v>1873</v>
      </c>
      <c r="F598" s="364" t="s">
        <v>1819</v>
      </c>
      <c r="G598" s="292" t="s">
        <v>1130</v>
      </c>
      <c r="H598" s="47" t="str">
        <f t="shared" si="169"/>
        <v>関城西小学校</v>
      </c>
      <c r="I598" s="322" ph="1"/>
      <c r="J598" s="33" t="s">
        <v>1132</v>
      </c>
      <c r="K598" s="34" t="str">
        <f t="shared" si="171"/>
        <v>筑西市関本中388</v>
      </c>
      <c r="L598" s="35" t="s">
        <v>1131</v>
      </c>
      <c r="M598" s="33" t="s">
        <v>1132</v>
      </c>
      <c r="N598" s="36">
        <v>296376934</v>
      </c>
      <c r="O598" s="36">
        <v>296376956</v>
      </c>
      <c r="P598" s="78"/>
      <c r="Q598" s="534" t="str">
        <f t="shared" si="170"/>
        <v/>
      </c>
      <c r="R598" s="55"/>
      <c r="S598" s="55"/>
      <c r="T598" s="55"/>
      <c r="U598" s="593" t="str">
        <f t="shared" si="167"/>
        <v/>
      </c>
      <c r="V598" s="55"/>
      <c r="W598" s="55"/>
      <c r="X598" s="78"/>
    </row>
    <row r="599" spans="2:24" s="1" customFormat="1" ht="44.25" customHeight="1">
      <c r="B599" s="259">
        <v>597</v>
      </c>
      <c r="C599" s="354">
        <v>12</v>
      </c>
      <c r="D599" s="354" t="s">
        <v>1866</v>
      </c>
      <c r="E599" s="354" t="s">
        <v>1873</v>
      </c>
      <c r="F599" s="364" t="s">
        <v>1819</v>
      </c>
      <c r="G599" s="292" t="s">
        <v>1133</v>
      </c>
      <c r="H599" s="47" t="str">
        <f t="shared" si="169"/>
        <v>関城東小学校</v>
      </c>
      <c r="I599" s="322" ph="1"/>
      <c r="J599" s="33" t="s">
        <v>1135</v>
      </c>
      <c r="K599" s="34" t="str">
        <f t="shared" si="171"/>
        <v>筑西市藤ヶ谷678</v>
      </c>
      <c r="L599" s="35" t="s">
        <v>1134</v>
      </c>
      <c r="M599" s="33" t="s">
        <v>1135</v>
      </c>
      <c r="N599" s="36">
        <v>296376924</v>
      </c>
      <c r="O599" s="36">
        <v>296376724</v>
      </c>
      <c r="P599" s="78"/>
      <c r="Q599" s="534" t="str">
        <f t="shared" si="170"/>
        <v/>
      </c>
      <c r="R599" s="55"/>
      <c r="S599" s="55"/>
      <c r="T599" s="55"/>
      <c r="U599" s="593" t="str">
        <f t="shared" si="167"/>
        <v/>
      </c>
      <c r="V599" s="55"/>
      <c r="W599" s="55"/>
      <c r="X599" s="78"/>
    </row>
    <row r="600" spans="2:24" s="1" customFormat="1" ht="44.25" customHeight="1">
      <c r="B600" s="259">
        <v>598</v>
      </c>
      <c r="C600" s="354">
        <v>13</v>
      </c>
      <c r="D600" s="354" t="s">
        <v>1866</v>
      </c>
      <c r="E600" s="354" t="s">
        <v>1873</v>
      </c>
      <c r="F600" s="364" t="s">
        <v>1819</v>
      </c>
      <c r="G600" s="292" t="s">
        <v>1136</v>
      </c>
      <c r="H600" s="47" t="str">
        <f t="shared" si="169"/>
        <v>大村小学校</v>
      </c>
      <c r="I600" s="322" ph="1"/>
      <c r="J600" s="33" t="s">
        <v>1138</v>
      </c>
      <c r="K600" s="34" t="str">
        <f t="shared" si="171"/>
        <v>筑西市海老ヶ島1313</v>
      </c>
      <c r="L600" s="35" t="s">
        <v>1137</v>
      </c>
      <c r="M600" s="33" t="s">
        <v>1138</v>
      </c>
      <c r="N600" s="36">
        <v>296520017</v>
      </c>
      <c r="O600" s="36">
        <v>296522943</v>
      </c>
      <c r="P600" s="78"/>
      <c r="Q600" s="534" t="str">
        <f t="shared" si="170"/>
        <v/>
      </c>
      <c r="R600" s="55"/>
      <c r="S600" s="55"/>
      <c r="T600" s="55"/>
      <c r="U600" s="593" t="str">
        <f t="shared" si="167"/>
        <v/>
      </c>
      <c r="V600" s="55"/>
      <c r="W600" s="55"/>
      <c r="X600" s="78"/>
    </row>
    <row r="601" spans="2:24" s="1" customFormat="1" ht="44.25" customHeight="1">
      <c r="B601" s="259">
        <v>599</v>
      </c>
      <c r="C601" s="354">
        <v>14</v>
      </c>
      <c r="D601" s="354" t="s">
        <v>1866</v>
      </c>
      <c r="E601" s="354" t="s">
        <v>1873</v>
      </c>
      <c r="F601" s="364" t="s">
        <v>1819</v>
      </c>
      <c r="G601" s="292" t="s">
        <v>364</v>
      </c>
      <c r="H601" s="47" t="str">
        <f t="shared" si="169"/>
        <v>村田小学校</v>
      </c>
      <c r="I601" s="322" ph="1"/>
      <c r="J601" s="33" t="s">
        <v>1140</v>
      </c>
      <c r="K601" s="34" t="str">
        <f t="shared" si="171"/>
        <v>筑西市村田1839</v>
      </c>
      <c r="L601" s="35" t="s">
        <v>1139</v>
      </c>
      <c r="M601" s="33" t="s">
        <v>1140</v>
      </c>
      <c r="N601" s="36">
        <v>296520056</v>
      </c>
      <c r="O601" s="36">
        <v>296525469</v>
      </c>
      <c r="P601" s="78"/>
      <c r="Q601" s="534" t="str">
        <f t="shared" si="170"/>
        <v/>
      </c>
      <c r="R601" s="55"/>
      <c r="S601" s="55"/>
      <c r="T601" s="55"/>
      <c r="U601" s="593" t="str">
        <f t="shared" si="167"/>
        <v/>
      </c>
      <c r="V601" s="55"/>
      <c r="W601" s="55"/>
      <c r="X601" s="78"/>
    </row>
    <row r="602" spans="2:24" s="1" customFormat="1" ht="44.25" customHeight="1">
      <c r="B602" s="259">
        <v>600</v>
      </c>
      <c r="C602" s="354">
        <v>15</v>
      </c>
      <c r="D602" s="354" t="s">
        <v>1866</v>
      </c>
      <c r="E602" s="354" t="s">
        <v>1873</v>
      </c>
      <c r="F602" s="364" t="s">
        <v>1819</v>
      </c>
      <c r="G602" s="292" t="s">
        <v>1141</v>
      </c>
      <c r="H602" s="47" t="str">
        <f t="shared" si="169"/>
        <v>鳥羽小学校</v>
      </c>
      <c r="I602" s="322" ph="1"/>
      <c r="J602" s="33" t="s">
        <v>1143</v>
      </c>
      <c r="K602" s="34" t="str">
        <f t="shared" si="171"/>
        <v>筑西市鷺島170</v>
      </c>
      <c r="L602" s="35" t="s">
        <v>1142</v>
      </c>
      <c r="M602" s="33" t="s">
        <v>1143</v>
      </c>
      <c r="N602" s="36">
        <v>296520258</v>
      </c>
      <c r="O602" s="36">
        <v>296525794</v>
      </c>
      <c r="P602" s="78"/>
      <c r="Q602" s="534" t="str">
        <f t="shared" si="170"/>
        <v/>
      </c>
      <c r="R602" s="55"/>
      <c r="S602" s="55"/>
      <c r="T602" s="55"/>
      <c r="U602" s="593" t="str">
        <f t="shared" si="167"/>
        <v/>
      </c>
      <c r="V602" s="55"/>
      <c r="W602" s="55"/>
      <c r="X602" s="114"/>
    </row>
    <row r="603" spans="2:24" s="1" customFormat="1" ht="44.25" customHeight="1">
      <c r="B603" s="259">
        <v>601</v>
      </c>
      <c r="C603" s="354">
        <v>16</v>
      </c>
      <c r="D603" s="354" t="s">
        <v>1866</v>
      </c>
      <c r="E603" s="354" t="s">
        <v>1873</v>
      </c>
      <c r="F603" s="364" t="s">
        <v>1819</v>
      </c>
      <c r="G603" s="292" t="s">
        <v>367</v>
      </c>
      <c r="H603" s="47" t="str">
        <f t="shared" si="169"/>
        <v>上野小学校</v>
      </c>
      <c r="I603" s="322" ph="1"/>
      <c r="J603" s="33" t="s">
        <v>1145</v>
      </c>
      <c r="K603" s="34" t="str">
        <f t="shared" si="171"/>
        <v>筑西市中上野621-3</v>
      </c>
      <c r="L603" s="35" t="s">
        <v>1144</v>
      </c>
      <c r="M603" s="33" t="s">
        <v>1145</v>
      </c>
      <c r="N603" s="36">
        <v>296520069</v>
      </c>
      <c r="O603" s="36">
        <v>296525819</v>
      </c>
      <c r="P603" s="78"/>
      <c r="Q603" s="534" t="str">
        <f t="shared" si="170"/>
        <v/>
      </c>
      <c r="R603" s="55"/>
      <c r="S603" s="55"/>
      <c r="T603" s="55"/>
      <c r="U603" s="593" t="str">
        <f t="shared" si="167"/>
        <v/>
      </c>
      <c r="V603" s="55"/>
      <c r="W603" s="55"/>
      <c r="X603" s="78"/>
    </row>
    <row r="604" spans="2:24" s="1" customFormat="1" ht="44.25" customHeight="1">
      <c r="B604" s="259">
        <v>602</v>
      </c>
      <c r="C604" s="354">
        <v>17</v>
      </c>
      <c r="D604" s="354" t="s">
        <v>1866</v>
      </c>
      <c r="E604" s="354" t="s">
        <v>1873</v>
      </c>
      <c r="F604" s="364" t="s">
        <v>1819</v>
      </c>
      <c r="G604" s="292" t="s">
        <v>1146</v>
      </c>
      <c r="H604" s="47" t="str">
        <f t="shared" si="169"/>
        <v>長讃小学校</v>
      </c>
      <c r="I604" s="322" ph="1"/>
      <c r="J604" s="33" t="s">
        <v>1148</v>
      </c>
      <c r="K604" s="34" t="str">
        <f t="shared" si="171"/>
        <v>筑西市宮後1480</v>
      </c>
      <c r="L604" s="35" t="s">
        <v>1147</v>
      </c>
      <c r="M604" s="33" t="s">
        <v>1148</v>
      </c>
      <c r="N604" s="36">
        <v>296520049</v>
      </c>
      <c r="O604" s="36">
        <v>296525820</v>
      </c>
      <c r="P604" s="78"/>
      <c r="Q604" s="534" t="str">
        <f t="shared" si="170"/>
        <v/>
      </c>
      <c r="R604" s="55"/>
      <c r="S604" s="55"/>
      <c r="T604" s="55"/>
      <c r="U604" s="593" t="str">
        <f t="shared" si="167"/>
        <v/>
      </c>
      <c r="V604" s="55"/>
      <c r="W604" s="55"/>
      <c r="X604" s="78"/>
    </row>
    <row r="605" spans="2:24" s="1" customFormat="1" ht="44.25" customHeight="1">
      <c r="B605" s="259">
        <v>603</v>
      </c>
      <c r="C605" s="354">
        <v>18</v>
      </c>
      <c r="D605" s="354" t="s">
        <v>1866</v>
      </c>
      <c r="E605" s="354" t="s">
        <v>1873</v>
      </c>
      <c r="F605" s="364" t="s">
        <v>1819</v>
      </c>
      <c r="G605" s="292" t="s">
        <v>1149</v>
      </c>
      <c r="H605" s="47" t="str">
        <f t="shared" si="169"/>
        <v>古里小学校</v>
      </c>
      <c r="I605" s="322" ph="1"/>
      <c r="J605" s="33" t="s">
        <v>1151</v>
      </c>
      <c r="K605" s="34" t="str">
        <f t="shared" si="171"/>
        <v>筑西市桑山2498-1</v>
      </c>
      <c r="L605" s="35" t="s">
        <v>1150</v>
      </c>
      <c r="M605" s="33" t="s">
        <v>1151</v>
      </c>
      <c r="N605" s="36">
        <v>296572184</v>
      </c>
      <c r="O605" s="36">
        <v>296572949</v>
      </c>
      <c r="P605" s="78"/>
      <c r="Q605" s="534" t="str">
        <f t="shared" si="170"/>
        <v/>
      </c>
      <c r="R605" s="55"/>
      <c r="S605" s="55"/>
      <c r="T605" s="55"/>
      <c r="U605" s="593" t="str">
        <f t="shared" si="167"/>
        <v/>
      </c>
      <c r="V605" s="55"/>
      <c r="W605" s="55"/>
      <c r="X605" s="78"/>
    </row>
    <row r="606" spans="2:24" s="1" customFormat="1" ht="44.25" customHeight="1">
      <c r="B606" s="259">
        <v>604</v>
      </c>
      <c r="C606" s="354">
        <v>19</v>
      </c>
      <c r="D606" s="354" t="s">
        <v>1866</v>
      </c>
      <c r="E606" s="354" t="s">
        <v>1873</v>
      </c>
      <c r="F606" s="364" t="s">
        <v>1819</v>
      </c>
      <c r="G606" s="292" t="s">
        <v>178</v>
      </c>
      <c r="H606" s="47" t="str">
        <f t="shared" si="169"/>
        <v>新治小学校</v>
      </c>
      <c r="I606" s="322" ph="1"/>
      <c r="J606" s="33" t="s">
        <v>1153</v>
      </c>
      <c r="K606" s="34" t="str">
        <f t="shared" si="171"/>
        <v>筑西市門井1890-2</v>
      </c>
      <c r="L606" s="35" t="s">
        <v>1152</v>
      </c>
      <c r="M606" s="33" t="s">
        <v>1153</v>
      </c>
      <c r="N606" s="36">
        <v>296572061</v>
      </c>
      <c r="O606" s="36">
        <v>296572975</v>
      </c>
      <c r="P606" s="78"/>
      <c r="Q606" s="534" t="str">
        <f t="shared" si="170"/>
        <v/>
      </c>
      <c r="R606" s="55"/>
      <c r="S606" s="55"/>
      <c r="T606" s="55"/>
      <c r="U606" s="593" t="str">
        <f t="shared" si="167"/>
        <v/>
      </c>
      <c r="V606" s="55"/>
      <c r="W606" s="55"/>
      <c r="X606" s="78"/>
    </row>
    <row r="607" spans="2:24" s="1" customFormat="1" ht="44.25" customHeight="1">
      <c r="B607" s="259">
        <v>605</v>
      </c>
      <c r="C607" s="280">
        <v>20</v>
      </c>
      <c r="D607" s="280" t="s">
        <v>1866</v>
      </c>
      <c r="E607" s="280" t="s">
        <v>1873</v>
      </c>
      <c r="F607" s="263" t="s">
        <v>1819</v>
      </c>
      <c r="G607" s="293" t="s">
        <v>1154</v>
      </c>
      <c r="H607" s="265" t="str">
        <f t="shared" si="169"/>
        <v>小栗小学校</v>
      </c>
      <c r="I607" s="318" ph="1"/>
      <c r="J607" s="185" t="s">
        <v>1156</v>
      </c>
      <c r="K607" s="249" t="str">
        <f t="shared" si="171"/>
        <v>筑西市小栗5545</v>
      </c>
      <c r="L607" s="217" t="s">
        <v>1155</v>
      </c>
      <c r="M607" s="185" t="s">
        <v>1156</v>
      </c>
      <c r="N607" s="204">
        <v>296573411</v>
      </c>
      <c r="O607" s="204">
        <v>296573639</v>
      </c>
      <c r="P607" s="81"/>
      <c r="Q607" s="542" t="str">
        <f t="shared" si="170"/>
        <v/>
      </c>
      <c r="R607" s="57"/>
      <c r="S607" s="57"/>
      <c r="T607" s="57"/>
      <c r="U607" s="596" t="str">
        <f t="shared" si="167"/>
        <v/>
      </c>
      <c r="V607" s="57"/>
      <c r="W607" s="57"/>
      <c r="X607" s="112"/>
    </row>
    <row r="608" spans="2:24" s="1" customFormat="1" ht="44.25" customHeight="1">
      <c r="B608" s="259">
        <v>606</v>
      </c>
      <c r="C608" s="260">
        <v>21</v>
      </c>
      <c r="D608" s="260" t="s">
        <v>1866</v>
      </c>
      <c r="E608" s="260" t="s">
        <v>1873</v>
      </c>
      <c r="F608" s="353" t="s">
        <v>1820</v>
      </c>
      <c r="G608" s="296" t="s">
        <v>1100</v>
      </c>
      <c r="H608" s="269" t="str">
        <f>G608&amp;"中学校"</f>
        <v>下館中学校</v>
      </c>
      <c r="I608" s="326" ph="1"/>
      <c r="J608" s="205" t="s">
        <v>1589</v>
      </c>
      <c r="K608" s="200" t="s">
        <v>1811</v>
      </c>
      <c r="L608" s="416" t="s">
        <v>1588</v>
      </c>
      <c r="M608" s="205" t="s">
        <v>1589</v>
      </c>
      <c r="N608" s="211">
        <v>296240314</v>
      </c>
      <c r="O608" s="211">
        <v>296254566</v>
      </c>
      <c r="P608" s="111"/>
      <c r="Q608" s="541" t="str">
        <f t="shared" ref="Q608:Q613" si="172">IF(P608="","","s"&amp;$P608)</f>
        <v/>
      </c>
      <c r="R608" s="60"/>
      <c r="S608" s="54"/>
      <c r="T608" s="54"/>
      <c r="U608" s="595" t="str">
        <f t="shared" si="167"/>
        <v/>
      </c>
      <c r="V608" s="54"/>
      <c r="W608" s="54"/>
      <c r="X608" s="115"/>
    </row>
    <row r="609" spans="2:24" s="1" customFormat="1" ht="44.25" customHeight="1">
      <c r="B609" s="259">
        <v>607</v>
      </c>
      <c r="C609" s="354">
        <v>22</v>
      </c>
      <c r="D609" s="354" t="s">
        <v>1866</v>
      </c>
      <c r="E609" s="354" t="s">
        <v>1873</v>
      </c>
      <c r="F609" s="364" t="s">
        <v>1820</v>
      </c>
      <c r="G609" s="288" t="s">
        <v>1892</v>
      </c>
      <c r="H609" s="47" t="str">
        <f t="shared" ref="H609" si="173">G609&amp;"中学校"</f>
        <v>下館西中学校</v>
      </c>
      <c r="I609" s="322" ph="1"/>
      <c r="J609" s="165" t="s">
        <v>1893</v>
      </c>
      <c r="K609" s="34" t="str">
        <f t="shared" ref="K609" si="174">"筑西市"&amp;L609</f>
        <v>筑西市飯島600</v>
      </c>
      <c r="L609" s="222" t="s">
        <v>1894</v>
      </c>
      <c r="M609" s="165" t="s">
        <v>1893</v>
      </c>
      <c r="N609" s="194">
        <v>296280404</v>
      </c>
      <c r="O609" s="194">
        <v>296284932</v>
      </c>
      <c r="P609" s="78"/>
      <c r="Q609" s="534" t="str">
        <f t="shared" ref="Q609" si="175">IF(P609="","","s"&amp;$P609)</f>
        <v/>
      </c>
      <c r="R609" s="55"/>
      <c r="S609" s="55"/>
      <c r="T609" s="55"/>
      <c r="U609" s="593" t="str">
        <f t="shared" si="167"/>
        <v/>
      </c>
      <c r="V609" s="55"/>
      <c r="W609" s="55"/>
      <c r="X609" s="114"/>
    </row>
    <row r="610" spans="2:24" s="1" customFormat="1" ht="44.25" customHeight="1">
      <c r="B610" s="259">
        <v>608</v>
      </c>
      <c r="C610" s="354">
        <v>23</v>
      </c>
      <c r="D610" s="354" t="s">
        <v>1866</v>
      </c>
      <c r="E610" s="354" t="s">
        <v>1873</v>
      </c>
      <c r="F610" s="364" t="s">
        <v>1820</v>
      </c>
      <c r="G610" s="288" t="s">
        <v>1590</v>
      </c>
      <c r="H610" s="47" t="str">
        <f t="shared" ref="H610:H613" si="176">G610&amp;"中学校"</f>
        <v>下館南中学校</v>
      </c>
      <c r="I610" s="322" ph="1"/>
      <c r="J610" s="165" t="s">
        <v>1592</v>
      </c>
      <c r="K610" s="34" t="str">
        <f t="shared" si="171"/>
        <v>筑西市一本松546</v>
      </c>
      <c r="L610" s="222" t="s">
        <v>1591</v>
      </c>
      <c r="M610" s="165" t="s">
        <v>1592</v>
      </c>
      <c r="N610" s="194">
        <v>296223736</v>
      </c>
      <c r="O610" s="194">
        <v>296254569</v>
      </c>
      <c r="P610" s="78"/>
      <c r="Q610" s="534" t="str">
        <f t="shared" si="172"/>
        <v/>
      </c>
      <c r="R610" s="55"/>
      <c r="S610" s="55"/>
      <c r="T610" s="55"/>
      <c r="U610" s="593" t="str">
        <f t="shared" si="167"/>
        <v/>
      </c>
      <c r="V610" s="55"/>
      <c r="W610" s="55"/>
      <c r="X610" s="114"/>
    </row>
    <row r="611" spans="2:24" s="1" customFormat="1" ht="44.25" customHeight="1">
      <c r="B611" s="259">
        <v>609</v>
      </c>
      <c r="C611" s="354">
        <v>24</v>
      </c>
      <c r="D611" s="354" t="s">
        <v>1866</v>
      </c>
      <c r="E611" s="354" t="s">
        <v>1873</v>
      </c>
      <c r="F611" s="364" t="s">
        <v>1820</v>
      </c>
      <c r="G611" s="288" t="s">
        <v>1593</v>
      </c>
      <c r="H611" s="47" t="str">
        <f t="shared" si="176"/>
        <v>関城中学校</v>
      </c>
      <c r="I611" s="322" ph="1"/>
      <c r="J611" s="165" t="s">
        <v>1777</v>
      </c>
      <c r="K611" s="34" t="str">
        <f t="shared" si="171"/>
        <v>筑西市犬塚100</v>
      </c>
      <c r="L611" s="222" t="s">
        <v>1594</v>
      </c>
      <c r="M611" s="165" t="s">
        <v>1777</v>
      </c>
      <c r="N611" s="194">
        <v>296376055</v>
      </c>
      <c r="O611" s="194">
        <v>296378187</v>
      </c>
      <c r="P611" s="78"/>
      <c r="Q611" s="534" t="str">
        <f t="shared" si="172"/>
        <v/>
      </c>
      <c r="R611" s="55"/>
      <c r="S611" s="55"/>
      <c r="T611" s="55"/>
      <c r="U611" s="593" t="str">
        <f t="shared" si="167"/>
        <v/>
      </c>
      <c r="V611" s="55"/>
      <c r="W611" s="55"/>
      <c r="X611" s="114"/>
    </row>
    <row r="612" spans="2:24" s="1" customFormat="1" ht="44.25" customHeight="1">
      <c r="B612" s="259">
        <v>610</v>
      </c>
      <c r="C612" s="354">
        <v>25</v>
      </c>
      <c r="D612" s="354" t="s">
        <v>1866</v>
      </c>
      <c r="E612" s="354" t="s">
        <v>1873</v>
      </c>
      <c r="F612" s="364" t="s">
        <v>1820</v>
      </c>
      <c r="G612" s="288" t="s">
        <v>236</v>
      </c>
      <c r="H612" s="47" t="str">
        <f t="shared" si="176"/>
        <v>明野中学校</v>
      </c>
      <c r="I612" s="322" ph="1"/>
      <c r="J612" s="165" t="s">
        <v>1596</v>
      </c>
      <c r="K612" s="34" t="str">
        <f t="shared" si="171"/>
        <v>筑西市倉持1138</v>
      </c>
      <c r="L612" s="222" t="s">
        <v>1595</v>
      </c>
      <c r="M612" s="165" t="s">
        <v>1596</v>
      </c>
      <c r="N612" s="194">
        <v>296520202</v>
      </c>
      <c r="O612" s="194">
        <v>296525874</v>
      </c>
      <c r="P612" s="78"/>
      <c r="Q612" s="534" t="str">
        <f t="shared" si="172"/>
        <v/>
      </c>
      <c r="R612" s="55"/>
      <c r="S612" s="55"/>
      <c r="T612" s="55"/>
      <c r="U612" s="593" t="str">
        <f t="shared" si="167"/>
        <v/>
      </c>
      <c r="V612" s="55"/>
      <c r="W612" s="55"/>
      <c r="X612" s="114"/>
    </row>
    <row r="613" spans="2:24" s="1" customFormat="1" ht="44.25" customHeight="1">
      <c r="B613" s="259">
        <v>611</v>
      </c>
      <c r="C613" s="370">
        <v>26</v>
      </c>
      <c r="D613" s="370" t="s">
        <v>1866</v>
      </c>
      <c r="E613" s="370" t="s">
        <v>1873</v>
      </c>
      <c r="F613" s="398" t="s">
        <v>1820</v>
      </c>
      <c r="G613" s="289" t="s">
        <v>237</v>
      </c>
      <c r="H613" s="48" t="str">
        <f t="shared" si="176"/>
        <v>協和中学校</v>
      </c>
      <c r="I613" s="332" ph="1"/>
      <c r="J613" s="169" t="s">
        <v>1153</v>
      </c>
      <c r="K613" s="50" t="str">
        <f t="shared" si="171"/>
        <v>筑西市門井1803-7</v>
      </c>
      <c r="L613" s="224" t="s">
        <v>1597</v>
      </c>
      <c r="M613" s="169" t="s">
        <v>1153</v>
      </c>
      <c r="N613" s="195">
        <v>296573155</v>
      </c>
      <c r="O613" s="195">
        <v>296579153</v>
      </c>
      <c r="P613" s="79"/>
      <c r="Q613" s="535" t="str">
        <f t="shared" si="172"/>
        <v/>
      </c>
      <c r="R613" s="59"/>
      <c r="S613" s="59"/>
      <c r="T613" s="59"/>
      <c r="U613" s="596" t="str">
        <f t="shared" si="167"/>
        <v/>
      </c>
      <c r="V613" s="59"/>
      <c r="W613" s="59"/>
      <c r="X613" s="119"/>
    </row>
    <row r="614" spans="2:24" s="30" customFormat="1" ht="44.25" customHeight="1">
      <c r="B614" s="259">
        <v>612</v>
      </c>
      <c r="C614" s="260">
        <v>1</v>
      </c>
      <c r="D614" s="260" t="s">
        <v>1866</v>
      </c>
      <c r="E614" s="260" t="s">
        <v>1874</v>
      </c>
      <c r="F614" s="353" t="s">
        <v>1819</v>
      </c>
      <c r="G614" s="303" t="s">
        <v>1157</v>
      </c>
      <c r="H614" s="281" t="str">
        <f t="shared" ref="H614:H626" si="177">G614&amp;"小学校"</f>
        <v>七重小学校</v>
      </c>
      <c r="I614" s="347" ph="1"/>
      <c r="J614" s="232" t="s">
        <v>1159</v>
      </c>
      <c r="K614" s="254" t="str">
        <f t="shared" ref="K614:K630" si="178">"坂東市"&amp;L614</f>
        <v>坂東市借宿683-2</v>
      </c>
      <c r="L614" s="234" t="s">
        <v>1158</v>
      </c>
      <c r="M614" s="232" t="s">
        <v>1159</v>
      </c>
      <c r="N614" s="235">
        <v>297342301</v>
      </c>
      <c r="O614" s="235">
        <v>297342664</v>
      </c>
      <c r="P614" s="128"/>
      <c r="Q614" s="566" t="str">
        <f t="shared" ref="Q614:Q630" si="179">IF(P614="","","s"&amp;$P614)</f>
        <v/>
      </c>
      <c r="R614" s="89"/>
      <c r="S614" s="89"/>
      <c r="T614" s="89"/>
      <c r="U614" s="595" t="str">
        <f t="shared" si="167"/>
        <v/>
      </c>
      <c r="V614" s="89"/>
      <c r="W614" s="89"/>
      <c r="X614" s="128"/>
    </row>
    <row r="615" spans="2:24" s="30" customFormat="1" ht="44.25" customHeight="1">
      <c r="B615" s="259">
        <v>613</v>
      </c>
      <c r="C615" s="354">
        <v>2</v>
      </c>
      <c r="D615" s="354" t="s">
        <v>1866</v>
      </c>
      <c r="E615" s="354" t="s">
        <v>1874</v>
      </c>
      <c r="F615" s="364" t="s">
        <v>1819</v>
      </c>
      <c r="G615" s="304" t="s">
        <v>1160</v>
      </c>
      <c r="H615" s="37" t="str">
        <f t="shared" si="177"/>
        <v>弓馬田小学校</v>
      </c>
      <c r="I615" s="340" ph="1"/>
      <c r="J615" s="38" t="s">
        <v>1812</v>
      </c>
      <c r="K615" s="255" t="str">
        <f t="shared" si="178"/>
        <v>坂東市馬立30-1</v>
      </c>
      <c r="L615" s="40" t="s">
        <v>1161</v>
      </c>
      <c r="M615" s="38" t="s">
        <v>1812</v>
      </c>
      <c r="N615" s="41">
        <v>297351351</v>
      </c>
      <c r="O615" s="41">
        <v>297363450</v>
      </c>
      <c r="P615" s="129"/>
      <c r="Q615" s="567" t="str">
        <f t="shared" si="179"/>
        <v/>
      </c>
      <c r="R615" s="90"/>
      <c r="S615" s="90"/>
      <c r="T615" s="90"/>
      <c r="U615" s="593" t="str">
        <f t="shared" si="167"/>
        <v/>
      </c>
      <c r="V615" s="90"/>
      <c r="W615" s="90"/>
      <c r="X615" s="129"/>
    </row>
    <row r="616" spans="2:24" s="30" customFormat="1" ht="44.25" customHeight="1">
      <c r="B616" s="259">
        <v>614</v>
      </c>
      <c r="C616" s="354">
        <v>3</v>
      </c>
      <c r="D616" s="354" t="s">
        <v>1866</v>
      </c>
      <c r="E616" s="354" t="s">
        <v>1874</v>
      </c>
      <c r="F616" s="364" t="s">
        <v>1819</v>
      </c>
      <c r="G616" s="304" t="s">
        <v>1162</v>
      </c>
      <c r="H616" s="37" t="str">
        <f t="shared" si="177"/>
        <v>飯島小学校</v>
      </c>
      <c r="I616" s="340" ph="1"/>
      <c r="J616" s="38" t="s">
        <v>1164</v>
      </c>
      <c r="K616" s="255" t="str">
        <f t="shared" si="178"/>
        <v>坂東市幸田新田1468-1</v>
      </c>
      <c r="L616" s="40" t="s">
        <v>1163</v>
      </c>
      <c r="M616" s="38" t="s">
        <v>1164</v>
      </c>
      <c r="N616" s="41">
        <v>297353764</v>
      </c>
      <c r="O616" s="41">
        <v>297363446</v>
      </c>
      <c r="P616" s="129"/>
      <c r="Q616" s="567" t="str">
        <f t="shared" si="179"/>
        <v/>
      </c>
      <c r="R616" s="90"/>
      <c r="S616" s="90"/>
      <c r="T616" s="90"/>
      <c r="U616" s="593" t="str">
        <f t="shared" si="167"/>
        <v/>
      </c>
      <c r="V616" s="90"/>
      <c r="W616" s="90"/>
      <c r="X616" s="129"/>
    </row>
    <row r="617" spans="2:24" s="30" customFormat="1" ht="44.25" customHeight="1">
      <c r="B617" s="259">
        <v>615</v>
      </c>
      <c r="C617" s="354">
        <v>4</v>
      </c>
      <c r="D617" s="354" t="s">
        <v>1866</v>
      </c>
      <c r="E617" s="354" t="s">
        <v>1874</v>
      </c>
      <c r="F617" s="364" t="s">
        <v>1819</v>
      </c>
      <c r="G617" s="304" t="s">
        <v>238</v>
      </c>
      <c r="H617" s="37" t="str">
        <f t="shared" si="177"/>
        <v>神大実小学校</v>
      </c>
      <c r="I617" s="340" ph="1"/>
      <c r="J617" s="38" t="s">
        <v>239</v>
      </c>
      <c r="K617" s="255" t="str">
        <f t="shared" si="178"/>
        <v>坂東市猫実805</v>
      </c>
      <c r="L617" s="40" t="s">
        <v>1165</v>
      </c>
      <c r="M617" s="38" t="s">
        <v>239</v>
      </c>
      <c r="N617" s="41">
        <v>297392311</v>
      </c>
      <c r="O617" s="41">
        <v>297393154</v>
      </c>
      <c r="P617" s="129"/>
      <c r="Q617" s="567" t="str">
        <f t="shared" si="179"/>
        <v/>
      </c>
      <c r="R617" s="90"/>
      <c r="S617" s="90"/>
      <c r="T617" s="90"/>
      <c r="U617" s="593" t="str">
        <f t="shared" si="167"/>
        <v/>
      </c>
      <c r="V617" s="90"/>
      <c r="W617" s="90"/>
      <c r="X617" s="129"/>
    </row>
    <row r="618" spans="2:24" s="30" customFormat="1" ht="44.25" customHeight="1">
      <c r="B618" s="259">
        <v>616</v>
      </c>
      <c r="C618" s="354">
        <v>5</v>
      </c>
      <c r="D618" s="354" t="s">
        <v>1866</v>
      </c>
      <c r="E618" s="354" t="s">
        <v>1874</v>
      </c>
      <c r="F618" s="364" t="s">
        <v>1819</v>
      </c>
      <c r="G618" s="304" t="s">
        <v>1166</v>
      </c>
      <c r="H618" s="37" t="str">
        <f t="shared" si="177"/>
        <v>岩井第一小学校</v>
      </c>
      <c r="I618" s="340" ph="1"/>
      <c r="J618" s="38" t="s">
        <v>3</v>
      </c>
      <c r="K618" s="255" t="str">
        <f t="shared" si="178"/>
        <v>坂東市岩井2029-1</v>
      </c>
      <c r="L618" s="40" t="s">
        <v>1167</v>
      </c>
      <c r="M618" s="38" t="s">
        <v>3</v>
      </c>
      <c r="N618" s="41">
        <v>297350019</v>
      </c>
      <c r="O618" s="41">
        <v>297363085</v>
      </c>
      <c r="P618" s="129"/>
      <c r="Q618" s="567" t="str">
        <f t="shared" si="179"/>
        <v/>
      </c>
      <c r="R618" s="90"/>
      <c r="S618" s="90"/>
      <c r="T618" s="90"/>
      <c r="U618" s="593" t="str">
        <f t="shared" si="167"/>
        <v/>
      </c>
      <c r="V618" s="90"/>
      <c r="W618" s="90"/>
      <c r="X618" s="130"/>
    </row>
    <row r="619" spans="2:24" s="30" customFormat="1" ht="44.25" customHeight="1">
      <c r="B619" s="259">
        <v>617</v>
      </c>
      <c r="C619" s="354">
        <v>6</v>
      </c>
      <c r="D619" s="354" t="s">
        <v>1866</v>
      </c>
      <c r="E619" s="354" t="s">
        <v>1874</v>
      </c>
      <c r="F619" s="364" t="s">
        <v>1819</v>
      </c>
      <c r="G619" s="304" t="s">
        <v>1168</v>
      </c>
      <c r="H619" s="37" t="str">
        <f t="shared" si="177"/>
        <v>岩井第二小学校</v>
      </c>
      <c r="I619" s="340" ph="1"/>
      <c r="J619" s="38" t="s">
        <v>4</v>
      </c>
      <c r="K619" s="255" t="str">
        <f t="shared" si="178"/>
        <v>坂東市辺田1172-7</v>
      </c>
      <c r="L619" s="40" t="s">
        <v>1169</v>
      </c>
      <c r="M619" s="38" t="s">
        <v>4</v>
      </c>
      <c r="N619" s="41">
        <v>297356524</v>
      </c>
      <c r="O619" s="41">
        <v>297363426</v>
      </c>
      <c r="P619" s="129"/>
      <c r="Q619" s="567" t="str">
        <f t="shared" si="179"/>
        <v/>
      </c>
      <c r="R619" s="90"/>
      <c r="S619" s="90"/>
      <c r="T619" s="90"/>
      <c r="U619" s="593" t="str">
        <f t="shared" si="167"/>
        <v/>
      </c>
      <c r="V619" s="90"/>
      <c r="W619" s="90"/>
      <c r="X619" s="129"/>
    </row>
    <row r="620" spans="2:24" s="30" customFormat="1" ht="44.25" customHeight="1">
      <c r="B620" s="259">
        <v>618</v>
      </c>
      <c r="C620" s="354">
        <v>7</v>
      </c>
      <c r="D620" s="354" t="s">
        <v>1866</v>
      </c>
      <c r="E620" s="354" t="s">
        <v>1874</v>
      </c>
      <c r="F620" s="364" t="s">
        <v>1819</v>
      </c>
      <c r="G620" s="304" t="s">
        <v>1170</v>
      </c>
      <c r="H620" s="37" t="str">
        <f t="shared" si="177"/>
        <v>七郷小学校</v>
      </c>
      <c r="I620" s="340" ph="1"/>
      <c r="J620" s="38" t="s">
        <v>1172</v>
      </c>
      <c r="K620" s="255" t="str">
        <f t="shared" si="178"/>
        <v>坂東市矢作87-1</v>
      </c>
      <c r="L620" s="40" t="s">
        <v>1171</v>
      </c>
      <c r="M620" s="38" t="s">
        <v>1172</v>
      </c>
      <c r="N620" s="41">
        <v>297382436</v>
      </c>
      <c r="O620" s="41">
        <v>297381682</v>
      </c>
      <c r="P620" s="129"/>
      <c r="Q620" s="567" t="str">
        <f t="shared" si="179"/>
        <v/>
      </c>
      <c r="R620" s="90"/>
      <c r="S620" s="90"/>
      <c r="T620" s="90"/>
      <c r="U620" s="593" t="str">
        <f t="shared" si="167"/>
        <v/>
      </c>
      <c r="V620" s="90"/>
      <c r="W620" s="90"/>
      <c r="X620" s="129"/>
    </row>
    <row r="621" spans="2:24" s="30" customFormat="1" ht="44.25" customHeight="1">
      <c r="B621" s="259">
        <v>619</v>
      </c>
      <c r="C621" s="354">
        <v>8</v>
      </c>
      <c r="D621" s="354" t="s">
        <v>1866</v>
      </c>
      <c r="E621" s="354" t="s">
        <v>1874</v>
      </c>
      <c r="F621" s="364" t="s">
        <v>1819</v>
      </c>
      <c r="G621" s="304" t="s">
        <v>1173</v>
      </c>
      <c r="H621" s="37" t="str">
        <f t="shared" si="177"/>
        <v>中川小学校</v>
      </c>
      <c r="I621" s="340" ph="1"/>
      <c r="J621" s="38" t="s">
        <v>1175</v>
      </c>
      <c r="K621" s="255" t="str">
        <f t="shared" si="178"/>
        <v>坂東市小山108</v>
      </c>
      <c r="L621" s="40" t="s">
        <v>1174</v>
      </c>
      <c r="M621" s="38" t="s">
        <v>1175</v>
      </c>
      <c r="N621" s="41">
        <v>297382449</v>
      </c>
      <c r="O621" s="41">
        <v>297381652</v>
      </c>
      <c r="P621" s="129"/>
      <c r="Q621" s="567" t="str">
        <f t="shared" si="179"/>
        <v/>
      </c>
      <c r="R621" s="90"/>
      <c r="S621" s="90"/>
      <c r="T621" s="90"/>
      <c r="U621" s="593" t="str">
        <f t="shared" si="167"/>
        <v/>
      </c>
      <c r="V621" s="90"/>
      <c r="W621" s="90"/>
      <c r="X621" s="129"/>
    </row>
    <row r="622" spans="2:24" s="30" customFormat="1" ht="44.25" customHeight="1">
      <c r="B622" s="259">
        <v>620</v>
      </c>
      <c r="C622" s="354">
        <v>9</v>
      </c>
      <c r="D622" s="354" t="s">
        <v>1866</v>
      </c>
      <c r="E622" s="354" t="s">
        <v>1874</v>
      </c>
      <c r="F622" s="364" t="s">
        <v>1819</v>
      </c>
      <c r="G622" s="304" t="s">
        <v>1176</v>
      </c>
      <c r="H622" s="37" t="str">
        <f t="shared" si="177"/>
        <v>長須小学校</v>
      </c>
      <c r="I622" s="340" ph="1"/>
      <c r="J622" s="38" t="s">
        <v>1178</v>
      </c>
      <c r="K622" s="255" t="str">
        <f t="shared" si="178"/>
        <v>坂東市長須1243</v>
      </c>
      <c r="L622" s="40" t="s">
        <v>1177</v>
      </c>
      <c r="M622" s="38" t="s">
        <v>1178</v>
      </c>
      <c r="N622" s="41">
        <v>297355518</v>
      </c>
      <c r="O622" s="41">
        <v>297363447</v>
      </c>
      <c r="P622" s="129"/>
      <c r="Q622" s="567" t="str">
        <f t="shared" si="179"/>
        <v/>
      </c>
      <c r="R622" s="90"/>
      <c r="S622" s="90"/>
      <c r="T622" s="90"/>
      <c r="U622" s="593" t="str">
        <f t="shared" si="167"/>
        <v/>
      </c>
      <c r="V622" s="90"/>
      <c r="W622" s="90"/>
      <c r="X622" s="129"/>
    </row>
    <row r="623" spans="2:24" s="30" customFormat="1" ht="44.25" customHeight="1">
      <c r="B623" s="259">
        <v>621</v>
      </c>
      <c r="C623" s="354">
        <v>10</v>
      </c>
      <c r="D623" s="354" t="s">
        <v>1866</v>
      </c>
      <c r="E623" s="354" t="s">
        <v>1874</v>
      </c>
      <c r="F623" s="364" t="s">
        <v>1819</v>
      </c>
      <c r="G623" s="304" t="s">
        <v>1179</v>
      </c>
      <c r="H623" s="37" t="str">
        <f t="shared" si="177"/>
        <v>生子菅小学校</v>
      </c>
      <c r="I623" s="340" ph="1"/>
      <c r="J623" s="38" t="s">
        <v>1181</v>
      </c>
      <c r="K623" s="255" t="str">
        <f t="shared" si="178"/>
        <v>坂東市生子2219</v>
      </c>
      <c r="L623" s="40" t="s">
        <v>1180</v>
      </c>
      <c r="M623" s="38" t="s">
        <v>1181</v>
      </c>
      <c r="N623" s="41">
        <v>280880001</v>
      </c>
      <c r="O623" s="41">
        <v>280887406</v>
      </c>
      <c r="P623" s="129"/>
      <c r="Q623" s="567" t="str">
        <f t="shared" si="179"/>
        <v/>
      </c>
      <c r="R623" s="90"/>
      <c r="S623" s="90"/>
      <c r="T623" s="90"/>
      <c r="U623" s="593" t="str">
        <f t="shared" si="167"/>
        <v/>
      </c>
      <c r="V623" s="90"/>
      <c r="W623" s="90"/>
      <c r="X623" s="130"/>
    </row>
    <row r="624" spans="2:24" s="30" customFormat="1" ht="44.25" customHeight="1">
      <c r="B624" s="259">
        <v>622</v>
      </c>
      <c r="C624" s="354">
        <v>11</v>
      </c>
      <c r="D624" s="354" t="s">
        <v>1866</v>
      </c>
      <c r="E624" s="354" t="s">
        <v>1874</v>
      </c>
      <c r="F624" s="364" t="s">
        <v>1819</v>
      </c>
      <c r="G624" s="304" t="s">
        <v>1182</v>
      </c>
      <c r="H624" s="37" t="str">
        <f t="shared" si="177"/>
        <v>逆井山小学校</v>
      </c>
      <c r="I624" s="340" ph="1"/>
      <c r="J624" s="38" t="s">
        <v>1184</v>
      </c>
      <c r="K624" s="255" t="str">
        <f t="shared" si="178"/>
        <v>坂東市逆井1825-30</v>
      </c>
      <c r="L624" s="40" t="s">
        <v>1183</v>
      </c>
      <c r="M624" s="38" t="s">
        <v>1184</v>
      </c>
      <c r="N624" s="41">
        <v>280881527</v>
      </c>
      <c r="O624" s="41">
        <v>280881533</v>
      </c>
      <c r="P624" s="129"/>
      <c r="Q624" s="567" t="str">
        <f t="shared" si="179"/>
        <v/>
      </c>
      <c r="R624" s="90"/>
      <c r="S624" s="90"/>
      <c r="T624" s="90"/>
      <c r="U624" s="593" t="str">
        <f t="shared" si="167"/>
        <v/>
      </c>
      <c r="V624" s="90"/>
      <c r="W624" s="90"/>
      <c r="X624" s="129"/>
    </row>
    <row r="625" spans="2:24" s="30" customFormat="1" ht="44.25" customHeight="1">
      <c r="B625" s="259">
        <v>623</v>
      </c>
      <c r="C625" s="354">
        <v>12</v>
      </c>
      <c r="D625" s="354" t="s">
        <v>1866</v>
      </c>
      <c r="E625" s="354" t="s">
        <v>1874</v>
      </c>
      <c r="F625" s="364" t="s">
        <v>1819</v>
      </c>
      <c r="G625" s="304" t="s">
        <v>1185</v>
      </c>
      <c r="H625" s="37" t="str">
        <f t="shared" si="177"/>
        <v>沓掛小学校</v>
      </c>
      <c r="I625" s="340" ph="1"/>
      <c r="J625" s="38" t="s">
        <v>241</v>
      </c>
      <c r="K625" s="255" t="str">
        <f t="shared" si="178"/>
        <v>坂東市沓掛3775</v>
      </c>
      <c r="L625" s="40" t="s">
        <v>1186</v>
      </c>
      <c r="M625" s="38" t="s">
        <v>241</v>
      </c>
      <c r="N625" s="41">
        <v>297442016</v>
      </c>
      <c r="O625" s="41">
        <v>297442642</v>
      </c>
      <c r="P625" s="129"/>
      <c r="Q625" s="567" t="str">
        <f t="shared" si="179"/>
        <v/>
      </c>
      <c r="R625" s="90"/>
      <c r="S625" s="90"/>
      <c r="T625" s="90"/>
      <c r="U625" s="593" t="str">
        <f t="shared" si="167"/>
        <v/>
      </c>
      <c r="V625" s="90"/>
      <c r="W625" s="90"/>
      <c r="X625" s="129"/>
    </row>
    <row r="626" spans="2:24" s="30" customFormat="1" ht="44.25" customHeight="1">
      <c r="B626" s="259">
        <v>624</v>
      </c>
      <c r="C626" s="280">
        <v>13</v>
      </c>
      <c r="D626" s="280" t="s">
        <v>1866</v>
      </c>
      <c r="E626" s="352" t="s">
        <v>1874</v>
      </c>
      <c r="F626" s="263" t="s">
        <v>1819</v>
      </c>
      <c r="G626" s="306" t="s">
        <v>1187</v>
      </c>
      <c r="H626" s="283" t="str">
        <f t="shared" si="177"/>
        <v>内野山小学校</v>
      </c>
      <c r="I626" s="342" ph="1"/>
      <c r="J626" s="240" t="s">
        <v>1189</v>
      </c>
      <c r="K626" s="257" t="str">
        <f t="shared" si="178"/>
        <v>坂東市内野山849</v>
      </c>
      <c r="L626" s="447" t="s">
        <v>1188</v>
      </c>
      <c r="M626" s="240" t="s">
        <v>1189</v>
      </c>
      <c r="N626" s="360">
        <v>297443159</v>
      </c>
      <c r="O626" s="360">
        <v>297443893</v>
      </c>
      <c r="P626" s="131"/>
      <c r="Q626" s="568" t="str">
        <f t="shared" si="179"/>
        <v/>
      </c>
      <c r="R626" s="92"/>
      <c r="S626" s="92"/>
      <c r="T626" s="91"/>
      <c r="U626" s="596" t="str">
        <f t="shared" si="167"/>
        <v/>
      </c>
      <c r="V626" s="92"/>
      <c r="W626" s="92"/>
      <c r="X626" s="131"/>
    </row>
    <row r="627" spans="2:24" s="30" customFormat="1" ht="44.25" customHeight="1">
      <c r="B627" s="259">
        <v>625</v>
      </c>
      <c r="C627" s="260">
        <v>14</v>
      </c>
      <c r="D627" s="260" t="s">
        <v>1866</v>
      </c>
      <c r="E627" s="260" t="s">
        <v>1874</v>
      </c>
      <c r="F627" s="353" t="s">
        <v>1820</v>
      </c>
      <c r="G627" s="449" t="s">
        <v>145</v>
      </c>
      <c r="H627" s="450" t="str">
        <f>G627&amp;"中学校"</f>
        <v>東中学校</v>
      </c>
      <c r="I627" s="451" ph="1"/>
      <c r="J627" s="452" t="s">
        <v>239</v>
      </c>
      <c r="K627" s="503" t="str">
        <f t="shared" si="178"/>
        <v>坂東市猫実1093-2</v>
      </c>
      <c r="L627" s="454" t="s">
        <v>1598</v>
      </c>
      <c r="M627" s="452" t="s">
        <v>239</v>
      </c>
      <c r="N627" s="455">
        <v>297392313</v>
      </c>
      <c r="O627" s="455">
        <v>297392485</v>
      </c>
      <c r="P627" s="456"/>
      <c r="Q627" s="569" t="str">
        <f t="shared" si="179"/>
        <v/>
      </c>
      <c r="R627" s="457"/>
      <c r="S627" s="457"/>
      <c r="T627" s="457"/>
      <c r="U627" s="595" t="str">
        <f t="shared" si="167"/>
        <v/>
      </c>
      <c r="V627" s="457"/>
      <c r="W627" s="457"/>
      <c r="X627" s="456"/>
    </row>
    <row r="628" spans="2:24" s="30" customFormat="1" ht="44.25" customHeight="1">
      <c r="B628" s="259">
        <v>626</v>
      </c>
      <c r="C628" s="354">
        <v>15</v>
      </c>
      <c r="D628" s="354" t="s">
        <v>1866</v>
      </c>
      <c r="E628" s="354" t="s">
        <v>1874</v>
      </c>
      <c r="F628" s="364" t="s">
        <v>1820</v>
      </c>
      <c r="G628" s="304" t="s">
        <v>1599</v>
      </c>
      <c r="H628" s="37" t="str">
        <f>G628&amp;"中学校"</f>
        <v>岩井中学校</v>
      </c>
      <c r="I628" s="340" ph="1"/>
      <c r="J628" s="38" t="s">
        <v>1601</v>
      </c>
      <c r="K628" s="255" t="str">
        <f t="shared" si="178"/>
        <v>坂東市上出島1053</v>
      </c>
      <c r="L628" s="239" t="s">
        <v>1600</v>
      </c>
      <c r="M628" s="38" t="s">
        <v>1601</v>
      </c>
      <c r="N628" s="41">
        <v>297343141</v>
      </c>
      <c r="O628" s="41">
        <v>297343466</v>
      </c>
      <c r="P628" s="129"/>
      <c r="Q628" s="567" t="str">
        <f t="shared" si="179"/>
        <v/>
      </c>
      <c r="R628" s="90"/>
      <c r="S628" s="90"/>
      <c r="T628" s="108"/>
      <c r="U628" s="593" t="str">
        <f t="shared" si="167"/>
        <v/>
      </c>
      <c r="V628" s="90"/>
      <c r="W628" s="90"/>
      <c r="X628" s="129"/>
    </row>
    <row r="629" spans="2:24" s="30" customFormat="1" ht="44.25" customHeight="1">
      <c r="B629" s="259">
        <v>627</v>
      </c>
      <c r="C629" s="354">
        <v>16</v>
      </c>
      <c r="D629" s="354" t="s">
        <v>1866</v>
      </c>
      <c r="E629" s="354" t="s">
        <v>1874</v>
      </c>
      <c r="F629" s="364" t="s">
        <v>1820</v>
      </c>
      <c r="G629" s="304" t="s">
        <v>309</v>
      </c>
      <c r="H629" s="37" t="str">
        <f>G629&amp;"中学校"</f>
        <v>南中学校</v>
      </c>
      <c r="I629" s="340" ph="1"/>
      <c r="J629" s="38" t="s">
        <v>1172</v>
      </c>
      <c r="K629" s="255" t="str">
        <f t="shared" si="178"/>
        <v>坂東市矢作326</v>
      </c>
      <c r="L629" s="239" t="s">
        <v>1602</v>
      </c>
      <c r="M629" s="38" t="s">
        <v>1172</v>
      </c>
      <c r="N629" s="41">
        <v>297382602</v>
      </c>
      <c r="O629" s="41">
        <v>297380557</v>
      </c>
      <c r="P629" s="129"/>
      <c r="Q629" s="567" t="str">
        <f t="shared" si="179"/>
        <v/>
      </c>
      <c r="R629" s="90"/>
      <c r="S629" s="90"/>
      <c r="T629" s="90"/>
      <c r="U629" s="593" t="str">
        <f t="shared" si="167"/>
        <v/>
      </c>
      <c r="V629" s="90"/>
      <c r="W629" s="90"/>
      <c r="X629" s="129"/>
    </row>
    <row r="630" spans="2:24" s="30" customFormat="1" ht="44.25" customHeight="1">
      <c r="B630" s="259">
        <v>628</v>
      </c>
      <c r="C630" s="370">
        <v>17</v>
      </c>
      <c r="D630" s="370" t="s">
        <v>1866</v>
      </c>
      <c r="E630" s="370" t="s">
        <v>1874</v>
      </c>
      <c r="F630" s="398" t="s">
        <v>1820</v>
      </c>
      <c r="G630" s="305" t="s">
        <v>240</v>
      </c>
      <c r="H630" s="282" t="str">
        <f>G630&amp;"中学校"</f>
        <v>猿島中学校</v>
      </c>
      <c r="I630" s="341" ph="1"/>
      <c r="J630" s="236" t="s">
        <v>1604</v>
      </c>
      <c r="K630" s="256" t="str">
        <f t="shared" si="178"/>
        <v>坂東市山2807</v>
      </c>
      <c r="L630" s="458" t="s">
        <v>1603</v>
      </c>
      <c r="M630" s="236" t="s">
        <v>1604</v>
      </c>
      <c r="N630" s="238">
        <v>280880907</v>
      </c>
      <c r="O630" s="238">
        <v>280880919</v>
      </c>
      <c r="P630" s="140"/>
      <c r="Q630" s="570" t="str">
        <f t="shared" si="179"/>
        <v/>
      </c>
      <c r="R630" s="91"/>
      <c r="S630" s="91"/>
      <c r="T630" s="91"/>
      <c r="U630" s="596" t="str">
        <f t="shared" si="167"/>
        <v/>
      </c>
      <c r="V630" s="91"/>
      <c r="W630" s="91"/>
      <c r="X630" s="140"/>
    </row>
    <row r="631" spans="2:24" s="1" customFormat="1" ht="44.25" customHeight="1">
      <c r="B631" s="259">
        <v>629</v>
      </c>
      <c r="C631" s="260">
        <v>1</v>
      </c>
      <c r="D631" s="260" t="s">
        <v>1866</v>
      </c>
      <c r="E631" s="260" t="s">
        <v>1875</v>
      </c>
      <c r="F631" s="353" t="s">
        <v>1819</v>
      </c>
      <c r="G631" s="291" t="s">
        <v>1190</v>
      </c>
      <c r="H631" s="42" t="str">
        <f t="shared" ref="H631:H638" si="180">G631&amp;"小学校"</f>
        <v>岩瀬小学校</v>
      </c>
      <c r="I631" s="321" ph="1"/>
      <c r="J631" s="43" t="s">
        <v>1192</v>
      </c>
      <c r="K631" s="250" t="str">
        <f>"桜川市"&amp;L631</f>
        <v>桜川市鍬田553-5</v>
      </c>
      <c r="L631" s="45" t="s">
        <v>1191</v>
      </c>
      <c r="M631" s="43" t="s">
        <v>1192</v>
      </c>
      <c r="N631" s="46">
        <v>296752059</v>
      </c>
      <c r="O631" s="46">
        <v>296756500</v>
      </c>
      <c r="P631" s="77"/>
      <c r="Q631" s="536" t="str">
        <f t="shared" ref="Q631:Q643" si="181">IF(P631="","","s"&amp;$P631)</f>
        <v/>
      </c>
      <c r="R631" s="54"/>
      <c r="S631" s="54"/>
      <c r="T631" s="54"/>
      <c r="U631" s="595" t="str">
        <f t="shared" si="167"/>
        <v/>
      </c>
      <c r="V631" s="54"/>
      <c r="W631" s="54"/>
      <c r="X631" s="77"/>
    </row>
    <row r="632" spans="2:24" s="1" customFormat="1" ht="44.25" customHeight="1">
      <c r="B632" s="259">
        <v>630</v>
      </c>
      <c r="C632" s="354">
        <v>2</v>
      </c>
      <c r="D632" s="354" t="s">
        <v>1866</v>
      </c>
      <c r="E632" s="354" t="s">
        <v>1875</v>
      </c>
      <c r="F632" s="364" t="s">
        <v>1819</v>
      </c>
      <c r="G632" s="292" t="s">
        <v>242</v>
      </c>
      <c r="H632" s="47" t="str">
        <f t="shared" si="180"/>
        <v>坂戸小学校</v>
      </c>
      <c r="I632" s="322" ph="1"/>
      <c r="J632" s="33" t="s">
        <v>243</v>
      </c>
      <c r="K632" s="34" t="str">
        <f t="shared" ref="K632:K643" si="182">"桜川市"&amp;L632</f>
        <v>桜川市西飯岡512-4</v>
      </c>
      <c r="L632" s="35" t="s">
        <v>1193</v>
      </c>
      <c r="M632" s="33" t="s">
        <v>243</v>
      </c>
      <c r="N632" s="36">
        <v>296752103</v>
      </c>
      <c r="O632" s="36">
        <v>296756501</v>
      </c>
      <c r="P632" s="78"/>
      <c r="Q632" s="534" t="str">
        <f t="shared" si="181"/>
        <v/>
      </c>
      <c r="R632" s="55"/>
      <c r="S632" s="55"/>
      <c r="T632" s="55"/>
      <c r="U632" s="593" t="str">
        <f t="shared" si="167"/>
        <v/>
      </c>
      <c r="V632" s="55"/>
      <c r="W632" s="55"/>
      <c r="X632" s="114"/>
    </row>
    <row r="633" spans="2:24" s="1" customFormat="1" ht="44.25" customHeight="1">
      <c r="B633" s="259">
        <v>631</v>
      </c>
      <c r="C633" s="354">
        <v>3</v>
      </c>
      <c r="D633" s="354" t="s">
        <v>1866</v>
      </c>
      <c r="E633" s="354" t="s">
        <v>1875</v>
      </c>
      <c r="F633" s="364" t="s">
        <v>1819</v>
      </c>
      <c r="G633" s="292" t="s">
        <v>1194</v>
      </c>
      <c r="H633" s="47" t="str">
        <f t="shared" si="180"/>
        <v>南飯田小学校</v>
      </c>
      <c r="I633" s="322" ph="1"/>
      <c r="J633" s="33" t="s">
        <v>1196</v>
      </c>
      <c r="K633" s="34" t="str">
        <f t="shared" si="182"/>
        <v>桜川市南飯田1-1</v>
      </c>
      <c r="L633" s="35" t="s">
        <v>1195</v>
      </c>
      <c r="M633" s="33" t="s">
        <v>1196</v>
      </c>
      <c r="N633" s="36">
        <v>296752048</v>
      </c>
      <c r="O633" s="36">
        <v>296756502</v>
      </c>
      <c r="P633" s="78"/>
      <c r="Q633" s="534" t="str">
        <f t="shared" si="181"/>
        <v/>
      </c>
      <c r="R633" s="55"/>
      <c r="S633" s="55"/>
      <c r="T633" s="55"/>
      <c r="U633" s="593" t="str">
        <f t="shared" si="167"/>
        <v/>
      </c>
      <c r="V633" s="55"/>
      <c r="W633" s="55"/>
      <c r="X633" s="78"/>
    </row>
    <row r="634" spans="2:24" s="1" customFormat="1" ht="44.25" customHeight="1">
      <c r="B634" s="259">
        <v>632</v>
      </c>
      <c r="C634" s="354">
        <v>4</v>
      </c>
      <c r="D634" s="354" t="s">
        <v>1866</v>
      </c>
      <c r="E634" s="354" t="s">
        <v>1875</v>
      </c>
      <c r="F634" s="364" t="s">
        <v>1819</v>
      </c>
      <c r="G634" s="292" t="s">
        <v>1197</v>
      </c>
      <c r="H634" s="47" t="str">
        <f t="shared" si="180"/>
        <v>羽黒小学校</v>
      </c>
      <c r="I634" s="322" ph="1"/>
      <c r="J634" s="33" t="s">
        <v>1199</v>
      </c>
      <c r="K634" s="34" t="str">
        <f t="shared" si="182"/>
        <v>桜川市友部201</v>
      </c>
      <c r="L634" s="35" t="s">
        <v>1198</v>
      </c>
      <c r="M634" s="33" t="s">
        <v>1199</v>
      </c>
      <c r="N634" s="36">
        <v>296752239</v>
      </c>
      <c r="O634" s="36">
        <v>296756503</v>
      </c>
      <c r="P634" s="78"/>
      <c r="Q634" s="534" t="str">
        <f t="shared" si="181"/>
        <v/>
      </c>
      <c r="R634" s="55"/>
      <c r="S634" s="55"/>
      <c r="T634" s="55"/>
      <c r="U634" s="593" t="str">
        <f t="shared" si="167"/>
        <v/>
      </c>
      <c r="V634" s="55"/>
      <c r="W634" s="55"/>
      <c r="X634" s="78"/>
    </row>
    <row r="635" spans="2:24" s="1" customFormat="1" ht="44.25" customHeight="1">
      <c r="B635" s="259">
        <v>633</v>
      </c>
      <c r="C635" s="354">
        <v>5</v>
      </c>
      <c r="D635" s="354" t="s">
        <v>1866</v>
      </c>
      <c r="E635" s="354" t="s">
        <v>1875</v>
      </c>
      <c r="F635" s="364" t="s">
        <v>1819</v>
      </c>
      <c r="G635" s="292" t="s">
        <v>1200</v>
      </c>
      <c r="H635" s="47" t="str">
        <f t="shared" si="180"/>
        <v>雨引小学校</v>
      </c>
      <c r="I635" s="322" ph="1"/>
      <c r="J635" s="33" t="s">
        <v>1202</v>
      </c>
      <c r="K635" s="34" t="str">
        <f t="shared" si="182"/>
        <v>桜川市本木1591</v>
      </c>
      <c r="L635" s="35" t="s">
        <v>1201</v>
      </c>
      <c r="M635" s="33" t="s">
        <v>1202</v>
      </c>
      <c r="N635" s="36">
        <v>296585019</v>
      </c>
      <c r="O635" s="36">
        <v>296587772</v>
      </c>
      <c r="P635" s="78"/>
      <c r="Q635" s="534" t="str">
        <f t="shared" si="181"/>
        <v/>
      </c>
      <c r="R635" s="55"/>
      <c r="S635" s="55"/>
      <c r="T635" s="55"/>
      <c r="U635" s="593" t="str">
        <f t="shared" si="167"/>
        <v/>
      </c>
      <c r="V635" s="55"/>
      <c r="W635" s="55"/>
      <c r="X635" s="78"/>
    </row>
    <row r="636" spans="2:24" s="1" customFormat="1" ht="44.25" customHeight="1">
      <c r="B636" s="259">
        <v>634</v>
      </c>
      <c r="C636" s="354">
        <v>6</v>
      </c>
      <c r="D636" s="354" t="s">
        <v>1866</v>
      </c>
      <c r="E636" s="354" t="s">
        <v>1875</v>
      </c>
      <c r="F636" s="364" t="s">
        <v>1819</v>
      </c>
      <c r="G636" s="292" t="s">
        <v>1203</v>
      </c>
      <c r="H636" s="47" t="str">
        <f t="shared" si="180"/>
        <v>大国小学校</v>
      </c>
      <c r="I636" s="322" ph="1"/>
      <c r="J636" s="33" t="s">
        <v>244</v>
      </c>
      <c r="K636" s="34" t="str">
        <f t="shared" si="182"/>
        <v>桜川市大国玉597</v>
      </c>
      <c r="L636" s="35" t="s">
        <v>1204</v>
      </c>
      <c r="M636" s="33" t="s">
        <v>244</v>
      </c>
      <c r="N636" s="36">
        <v>296585022</v>
      </c>
      <c r="O636" s="36">
        <v>296587773</v>
      </c>
      <c r="P636" s="78"/>
      <c r="Q636" s="534" t="str">
        <f t="shared" si="181"/>
        <v/>
      </c>
      <c r="R636" s="55"/>
      <c r="S636" s="55"/>
      <c r="T636" s="55"/>
      <c r="U636" s="593" t="str">
        <f t="shared" si="167"/>
        <v/>
      </c>
      <c r="V636" s="55"/>
      <c r="W636" s="55"/>
      <c r="X636" s="78"/>
    </row>
    <row r="637" spans="2:24" s="1" customFormat="1" ht="44.25" customHeight="1">
      <c r="B637" s="259">
        <v>635</v>
      </c>
      <c r="C637" s="354">
        <v>7</v>
      </c>
      <c r="D637" s="354" t="s">
        <v>1866</v>
      </c>
      <c r="E637" s="354" t="s">
        <v>1875</v>
      </c>
      <c r="F637" s="364" t="s">
        <v>1819</v>
      </c>
      <c r="G637" s="292" t="s">
        <v>1205</v>
      </c>
      <c r="H637" s="47" t="str">
        <f t="shared" si="180"/>
        <v>谷貝小学校</v>
      </c>
      <c r="I637" s="322" ph="1"/>
      <c r="J637" s="33" t="s">
        <v>1207</v>
      </c>
      <c r="K637" s="34" t="str">
        <f t="shared" si="182"/>
        <v>桜川市真壁町下谷貝1146-1</v>
      </c>
      <c r="L637" s="35" t="s">
        <v>1206</v>
      </c>
      <c r="M637" s="33" t="s">
        <v>1207</v>
      </c>
      <c r="N637" s="36">
        <v>296550671</v>
      </c>
      <c r="O637" s="36">
        <v>296542768</v>
      </c>
      <c r="P637" s="78"/>
      <c r="Q637" s="534" t="str">
        <f t="shared" si="181"/>
        <v/>
      </c>
      <c r="R637" s="55"/>
      <c r="S637" s="55"/>
      <c r="T637" s="55"/>
      <c r="U637" s="593" t="str">
        <f t="shared" si="167"/>
        <v/>
      </c>
      <c r="V637" s="55"/>
      <c r="W637" s="55"/>
      <c r="X637" s="114"/>
    </row>
    <row r="638" spans="2:24" s="1" customFormat="1" ht="44.25" customHeight="1">
      <c r="B638" s="259">
        <v>636</v>
      </c>
      <c r="C638" s="280">
        <v>8</v>
      </c>
      <c r="D638" s="280" t="s">
        <v>1866</v>
      </c>
      <c r="E638" s="352" t="s">
        <v>1875</v>
      </c>
      <c r="F638" s="263" t="s">
        <v>1819</v>
      </c>
      <c r="G638" s="293" t="s">
        <v>1208</v>
      </c>
      <c r="H638" s="265" t="str">
        <f t="shared" si="180"/>
        <v>樺穂小学校</v>
      </c>
      <c r="I638" s="318" ph="1"/>
      <c r="J638" s="185" t="s">
        <v>1210</v>
      </c>
      <c r="K638" s="249" t="str">
        <f t="shared" si="182"/>
        <v>桜川市真壁町長岡437</v>
      </c>
      <c r="L638" s="217" t="s">
        <v>1209</v>
      </c>
      <c r="M638" s="185" t="s">
        <v>1210</v>
      </c>
      <c r="N638" s="204">
        <v>296550279</v>
      </c>
      <c r="O638" s="204">
        <v>296550258</v>
      </c>
      <c r="P638" s="81"/>
      <c r="Q638" s="542" t="str">
        <f t="shared" si="181"/>
        <v/>
      </c>
      <c r="R638" s="57"/>
      <c r="S638" s="57"/>
      <c r="T638" s="57"/>
      <c r="U638" s="596" t="str">
        <f t="shared" si="167"/>
        <v/>
      </c>
      <c r="V638" s="57"/>
      <c r="W638" s="57"/>
      <c r="X638" s="81"/>
    </row>
    <row r="639" spans="2:24" s="1" customFormat="1" ht="44.25" customHeight="1">
      <c r="B639" s="259">
        <v>637</v>
      </c>
      <c r="C639" s="260">
        <v>9</v>
      </c>
      <c r="D639" s="260" t="s">
        <v>1866</v>
      </c>
      <c r="E639" s="260" t="s">
        <v>1875</v>
      </c>
      <c r="F639" s="353" t="s">
        <v>1820</v>
      </c>
      <c r="G639" s="295" t="s">
        <v>1605</v>
      </c>
      <c r="H639" s="269" t="str">
        <f>G639&amp;"中学校"</f>
        <v>岩瀬東中学校</v>
      </c>
      <c r="I639" s="326" ph="1"/>
      <c r="J639" s="199" t="s">
        <v>1607</v>
      </c>
      <c r="K639" s="483" t="str">
        <f t="shared" si="182"/>
        <v>桜川市磯部466</v>
      </c>
      <c r="L639" s="201" t="s">
        <v>1606</v>
      </c>
      <c r="M639" s="199" t="s">
        <v>1607</v>
      </c>
      <c r="N639" s="358">
        <v>296755119</v>
      </c>
      <c r="O639" s="358">
        <v>296751678</v>
      </c>
      <c r="P639" s="111"/>
      <c r="Q639" s="541" t="str">
        <f t="shared" si="181"/>
        <v/>
      </c>
      <c r="R639" s="60"/>
      <c r="S639" s="60"/>
      <c r="T639" s="60"/>
      <c r="U639" s="595" t="str">
        <f t="shared" si="167"/>
        <v/>
      </c>
      <c r="V639" s="60"/>
      <c r="W639" s="60"/>
      <c r="X639" s="111"/>
    </row>
    <row r="640" spans="2:24" s="1" customFormat="1" ht="44.25" customHeight="1">
      <c r="B640" s="259">
        <v>638</v>
      </c>
      <c r="C640" s="354">
        <v>10</v>
      </c>
      <c r="D640" s="354" t="s">
        <v>1866</v>
      </c>
      <c r="E640" s="354" t="s">
        <v>1875</v>
      </c>
      <c r="F640" s="364" t="s">
        <v>1820</v>
      </c>
      <c r="G640" s="292" t="s">
        <v>1608</v>
      </c>
      <c r="H640" s="47" t="str">
        <f t="shared" ref="H640:H642" si="183">G640&amp;"中学校"</f>
        <v>岩瀬西中学校</v>
      </c>
      <c r="I640" s="322" ph="1"/>
      <c r="J640" s="33" t="s">
        <v>1610</v>
      </c>
      <c r="K640" s="34" t="str">
        <f t="shared" si="182"/>
        <v>桜川市富岡535</v>
      </c>
      <c r="L640" s="182" t="s">
        <v>1609</v>
      </c>
      <c r="M640" s="33" t="s">
        <v>1610</v>
      </c>
      <c r="N640" s="36">
        <v>296752104</v>
      </c>
      <c r="O640" s="36">
        <v>296756505</v>
      </c>
      <c r="P640" s="78"/>
      <c r="Q640" s="534" t="str">
        <f t="shared" si="181"/>
        <v/>
      </c>
      <c r="R640" s="55"/>
      <c r="S640" s="55"/>
      <c r="T640" s="55"/>
      <c r="U640" s="593" t="str">
        <f t="shared" si="167"/>
        <v/>
      </c>
      <c r="V640" s="55"/>
      <c r="W640" s="55"/>
      <c r="X640" s="78"/>
    </row>
    <row r="641" spans="2:24" s="1" customFormat="1" ht="44.25" customHeight="1">
      <c r="B641" s="259">
        <v>639</v>
      </c>
      <c r="C641" s="354">
        <v>11</v>
      </c>
      <c r="D641" s="354" t="s">
        <v>1866</v>
      </c>
      <c r="E641" s="354" t="s">
        <v>1875</v>
      </c>
      <c r="F641" s="364" t="s">
        <v>1820</v>
      </c>
      <c r="G641" s="292" t="s">
        <v>1611</v>
      </c>
      <c r="H641" s="47" t="str">
        <f t="shared" si="183"/>
        <v>大和中学校</v>
      </c>
      <c r="I641" s="322" ph="1"/>
      <c r="J641" s="33" t="s">
        <v>1613</v>
      </c>
      <c r="K641" s="34" t="str">
        <f t="shared" si="182"/>
        <v>桜川市羽田1000</v>
      </c>
      <c r="L641" s="182" t="s">
        <v>1612</v>
      </c>
      <c r="M641" s="33" t="s">
        <v>1613</v>
      </c>
      <c r="N641" s="36">
        <v>296585042</v>
      </c>
      <c r="O641" s="36">
        <v>296587790</v>
      </c>
      <c r="P641" s="78"/>
      <c r="Q641" s="534" t="str">
        <f t="shared" si="181"/>
        <v/>
      </c>
      <c r="R641" s="55"/>
      <c r="S641" s="55"/>
      <c r="T641" s="55"/>
      <c r="U641" s="593" t="str">
        <f t="shared" si="167"/>
        <v/>
      </c>
      <c r="V641" s="55"/>
      <c r="W641" s="55"/>
      <c r="X641" s="78"/>
    </row>
    <row r="642" spans="2:24" s="1" customFormat="1" ht="44.25" customHeight="1">
      <c r="B642" s="259">
        <v>640</v>
      </c>
      <c r="C642" s="280">
        <v>12</v>
      </c>
      <c r="D642" s="280" t="s">
        <v>1866</v>
      </c>
      <c r="E642" s="352" t="s">
        <v>1875</v>
      </c>
      <c r="F642" s="263" t="s">
        <v>1820</v>
      </c>
      <c r="G642" s="293" t="s">
        <v>1512</v>
      </c>
      <c r="H642" s="265" t="str">
        <f t="shared" si="183"/>
        <v>桜川中学校</v>
      </c>
      <c r="I642" s="318" ph="1"/>
      <c r="J642" s="185" t="s">
        <v>1615</v>
      </c>
      <c r="K642" s="249" t="str">
        <f t="shared" si="182"/>
        <v>桜川市真壁町亀熊570</v>
      </c>
      <c r="L642" s="186" t="s">
        <v>1614</v>
      </c>
      <c r="M642" s="185" t="s">
        <v>1615</v>
      </c>
      <c r="N642" s="204">
        <v>296550667</v>
      </c>
      <c r="O642" s="204">
        <v>296550921</v>
      </c>
      <c r="P642" s="81"/>
      <c r="Q642" s="542" t="str">
        <f t="shared" si="181"/>
        <v/>
      </c>
      <c r="R642" s="57"/>
      <c r="S642" s="57"/>
      <c r="T642" s="57"/>
      <c r="U642" s="596" t="str">
        <f t="shared" si="167"/>
        <v/>
      </c>
      <c r="V642" s="57"/>
      <c r="W642" s="57"/>
      <c r="X642" s="81"/>
    </row>
    <row r="643" spans="2:24" s="1" customFormat="1" ht="44.25" customHeight="1">
      <c r="B643" s="259">
        <v>641</v>
      </c>
      <c r="C643" s="259">
        <v>13</v>
      </c>
      <c r="D643" s="259" t="s">
        <v>1866</v>
      </c>
      <c r="E643" s="259" t="s">
        <v>1875</v>
      </c>
      <c r="F643" s="405" t="s">
        <v>1820</v>
      </c>
      <c r="G643" s="504" t="s">
        <v>1778</v>
      </c>
      <c r="H643" s="159" t="str">
        <f>G643</f>
        <v>桃山学園</v>
      </c>
      <c r="I643" s="310" ph="1"/>
      <c r="J643" s="505" t="s">
        <v>1664</v>
      </c>
      <c r="K643" s="484" t="str">
        <f t="shared" si="182"/>
        <v>桜川市真壁町伊佐々158</v>
      </c>
      <c r="L643" s="191" t="s">
        <v>1656</v>
      </c>
      <c r="M643" s="505" t="s">
        <v>1664</v>
      </c>
      <c r="N643" s="192">
        <v>296550157</v>
      </c>
      <c r="O643" s="192">
        <v>296550891</v>
      </c>
      <c r="P643" s="110"/>
      <c r="Q643" s="530" t="str">
        <f t="shared" si="181"/>
        <v/>
      </c>
      <c r="R643" s="58"/>
      <c r="S643" s="58"/>
      <c r="T643" s="58"/>
      <c r="U643" s="597" t="str">
        <f t="shared" si="167"/>
        <v/>
      </c>
      <c r="V643" s="58"/>
      <c r="W643" s="58"/>
      <c r="X643" s="110"/>
    </row>
    <row r="644" spans="2:24" s="1" customFormat="1" ht="44.25" customHeight="1">
      <c r="B644" s="259">
        <v>642</v>
      </c>
      <c r="C644" s="260">
        <v>1</v>
      </c>
      <c r="D644" s="260" t="s">
        <v>1866</v>
      </c>
      <c r="E644" s="260" t="s">
        <v>1876</v>
      </c>
      <c r="F644" s="353" t="s">
        <v>1819</v>
      </c>
      <c r="G644" s="291" t="s">
        <v>1211</v>
      </c>
      <c r="H644" s="42" t="str">
        <f t="shared" ref="H644:H648" si="184">G644&amp;"小学校"</f>
        <v>西豊田小学校</v>
      </c>
      <c r="I644" s="321" ph="1"/>
      <c r="J644" s="43" t="s">
        <v>1213</v>
      </c>
      <c r="K644" s="250" t="str">
        <f>"八千代町"&amp;L644</f>
        <v>八千代町太田365</v>
      </c>
      <c r="L644" s="45" t="s">
        <v>1212</v>
      </c>
      <c r="M644" s="43" t="s">
        <v>1213</v>
      </c>
      <c r="N644" s="46">
        <v>296480687</v>
      </c>
      <c r="O644" s="46">
        <v>296480421</v>
      </c>
      <c r="P644" s="77"/>
      <c r="Q644" s="536" t="str">
        <f t="shared" ref="Q644:Q650" si="185">IF(P644="","","s"&amp;$P644)</f>
        <v/>
      </c>
      <c r="R644" s="54"/>
      <c r="S644" s="54"/>
      <c r="T644" s="54"/>
      <c r="U644" s="595" t="str">
        <f t="shared" ref="U644:U660" si="186">IF(P644="","",(DATEDIF($Q644,$X$1,"y")&amp;"."&amp;DATEDIF($Q644,$X$1,"yM")))</f>
        <v/>
      </c>
      <c r="V644" s="54"/>
      <c r="W644" s="54"/>
      <c r="X644" s="77"/>
    </row>
    <row r="645" spans="2:24" s="1" customFormat="1" ht="44.25" customHeight="1">
      <c r="B645" s="259">
        <v>643</v>
      </c>
      <c r="C645" s="354">
        <v>2</v>
      </c>
      <c r="D645" s="354" t="s">
        <v>1866</v>
      </c>
      <c r="E645" s="354" t="s">
        <v>1876</v>
      </c>
      <c r="F645" s="364" t="s">
        <v>1819</v>
      </c>
      <c r="G645" s="292" t="s">
        <v>1214</v>
      </c>
      <c r="H645" s="47" t="str">
        <f t="shared" si="184"/>
        <v>安静小学校</v>
      </c>
      <c r="I645" s="322" ph="1"/>
      <c r="J645" s="33" t="s">
        <v>1216</v>
      </c>
      <c r="K645" s="34" t="str">
        <f t="shared" ref="K645:K650" si="187">"八千代町"&amp;L645</f>
        <v>八千代町蕗田820</v>
      </c>
      <c r="L645" s="35" t="s">
        <v>1215</v>
      </c>
      <c r="M645" s="33" t="s">
        <v>1216</v>
      </c>
      <c r="N645" s="36">
        <v>296480024</v>
      </c>
      <c r="O645" s="36">
        <v>296480453</v>
      </c>
      <c r="P645" s="78"/>
      <c r="Q645" s="534" t="str">
        <f t="shared" si="185"/>
        <v/>
      </c>
      <c r="R645" s="55"/>
      <c r="S645" s="55"/>
      <c r="T645" s="55"/>
      <c r="U645" s="593" t="str">
        <f t="shared" si="186"/>
        <v/>
      </c>
      <c r="V645" s="55"/>
      <c r="W645" s="55"/>
      <c r="X645" s="78"/>
    </row>
    <row r="646" spans="2:24" s="1" customFormat="1" ht="44.25" customHeight="1">
      <c r="B646" s="259">
        <v>644</v>
      </c>
      <c r="C646" s="354">
        <v>3</v>
      </c>
      <c r="D646" s="354" t="s">
        <v>1866</v>
      </c>
      <c r="E646" s="354" t="s">
        <v>1876</v>
      </c>
      <c r="F646" s="364" t="s">
        <v>1819</v>
      </c>
      <c r="G646" s="292" t="s">
        <v>1217</v>
      </c>
      <c r="H646" s="47" t="str">
        <f t="shared" si="184"/>
        <v>中結城小学校</v>
      </c>
      <c r="I646" s="322" ph="1"/>
      <c r="J646" s="33" t="s">
        <v>1219</v>
      </c>
      <c r="K646" s="34" t="str">
        <f t="shared" si="187"/>
        <v>八千代町菅谷351</v>
      </c>
      <c r="L646" s="35" t="s">
        <v>1218</v>
      </c>
      <c r="M646" s="33" t="s">
        <v>1219</v>
      </c>
      <c r="N646" s="36">
        <v>296480322</v>
      </c>
      <c r="O646" s="36">
        <v>296480425</v>
      </c>
      <c r="P646" s="78"/>
      <c r="Q646" s="534" t="str">
        <f t="shared" si="185"/>
        <v/>
      </c>
      <c r="R646" s="55"/>
      <c r="S646" s="55"/>
      <c r="T646" s="55"/>
      <c r="U646" s="593" t="str">
        <f t="shared" si="186"/>
        <v/>
      </c>
      <c r="V646" s="55"/>
      <c r="W646" s="55"/>
      <c r="X646" s="78"/>
    </row>
    <row r="647" spans="2:24" s="1" customFormat="1" ht="44.25" customHeight="1">
      <c r="B647" s="259">
        <v>645</v>
      </c>
      <c r="C647" s="354">
        <v>4</v>
      </c>
      <c r="D647" s="354" t="s">
        <v>1866</v>
      </c>
      <c r="E647" s="354" t="s">
        <v>1876</v>
      </c>
      <c r="F647" s="364" t="s">
        <v>1819</v>
      </c>
      <c r="G647" s="292" t="s">
        <v>1220</v>
      </c>
      <c r="H647" s="47" t="str">
        <f t="shared" si="184"/>
        <v>下結城小学校</v>
      </c>
      <c r="I647" s="322" ph="1"/>
      <c r="J647" s="33" t="s">
        <v>1222</v>
      </c>
      <c r="K647" s="34" t="str">
        <f t="shared" si="187"/>
        <v>八千代町平塚3740</v>
      </c>
      <c r="L647" s="35" t="s">
        <v>1221</v>
      </c>
      <c r="M647" s="33" t="s">
        <v>1222</v>
      </c>
      <c r="N647" s="36">
        <v>296480019</v>
      </c>
      <c r="O647" s="36">
        <v>296480454</v>
      </c>
      <c r="P647" s="78"/>
      <c r="Q647" s="534" t="str">
        <f t="shared" si="185"/>
        <v/>
      </c>
      <c r="R647" s="55"/>
      <c r="S647" s="55"/>
      <c r="T647" s="55"/>
      <c r="U647" s="593" t="str">
        <f t="shared" si="186"/>
        <v/>
      </c>
      <c r="V647" s="55"/>
      <c r="W647" s="55"/>
      <c r="X647" s="114"/>
    </row>
    <row r="648" spans="2:24" s="1" customFormat="1" ht="44.25" customHeight="1">
      <c r="B648" s="259">
        <v>646</v>
      </c>
      <c r="C648" s="280">
        <v>5</v>
      </c>
      <c r="D648" s="280" t="s">
        <v>1866</v>
      </c>
      <c r="E648" s="352" t="s">
        <v>1876</v>
      </c>
      <c r="F648" s="263" t="s">
        <v>1819</v>
      </c>
      <c r="G648" s="293" t="s">
        <v>1223</v>
      </c>
      <c r="H648" s="265" t="str">
        <f t="shared" si="184"/>
        <v>川西小学校</v>
      </c>
      <c r="I648" s="318" ph="1"/>
      <c r="J648" s="185" t="s">
        <v>1225</v>
      </c>
      <c r="K648" s="249" t="str">
        <f t="shared" si="187"/>
        <v>八千代町久下田440</v>
      </c>
      <c r="L648" s="217" t="s">
        <v>1224</v>
      </c>
      <c r="M648" s="185" t="s">
        <v>1225</v>
      </c>
      <c r="N648" s="204">
        <v>296480039</v>
      </c>
      <c r="O648" s="204">
        <v>296480452</v>
      </c>
      <c r="P648" s="81"/>
      <c r="Q648" s="542" t="str">
        <f t="shared" si="185"/>
        <v/>
      </c>
      <c r="R648" s="57"/>
      <c r="S648" s="57"/>
      <c r="T648" s="57"/>
      <c r="U648" s="596" t="str">
        <f t="shared" si="186"/>
        <v/>
      </c>
      <c r="V648" s="57"/>
      <c r="W648" s="57"/>
      <c r="X648" s="81"/>
    </row>
    <row r="649" spans="2:24" s="1" customFormat="1" ht="44.25" customHeight="1">
      <c r="B649" s="259">
        <v>647</v>
      </c>
      <c r="C649" s="278">
        <v>6</v>
      </c>
      <c r="D649" s="278" t="s">
        <v>1866</v>
      </c>
      <c r="E649" s="278" t="s">
        <v>1876</v>
      </c>
      <c r="F649" s="400" t="s">
        <v>1820</v>
      </c>
      <c r="G649" s="298" t="s">
        <v>1616</v>
      </c>
      <c r="H649" s="407" t="str">
        <f>G649&amp;"中学校"</f>
        <v>八千代第一中学校</v>
      </c>
      <c r="I649" s="338" ph="1"/>
      <c r="J649" s="212" t="s">
        <v>1618</v>
      </c>
      <c r="K649" s="251" t="str">
        <f t="shared" si="187"/>
        <v>八千代町若1808</v>
      </c>
      <c r="L649" s="401" t="s">
        <v>1617</v>
      </c>
      <c r="M649" s="212" t="s">
        <v>1618</v>
      </c>
      <c r="N649" s="213">
        <v>296480178</v>
      </c>
      <c r="O649" s="213">
        <v>296480438</v>
      </c>
      <c r="P649" s="118"/>
      <c r="Q649" s="550" t="str">
        <f t="shared" si="185"/>
        <v/>
      </c>
      <c r="R649" s="66"/>
      <c r="S649" s="66"/>
      <c r="T649" s="66"/>
      <c r="U649" s="595" t="str">
        <f t="shared" si="186"/>
        <v/>
      </c>
      <c r="V649" s="66"/>
      <c r="W649" s="66"/>
      <c r="X649" s="118"/>
    </row>
    <row r="650" spans="2:24" s="1" customFormat="1" ht="44.25" customHeight="1">
      <c r="B650" s="259">
        <v>648</v>
      </c>
      <c r="C650" s="370">
        <v>7</v>
      </c>
      <c r="D650" s="370" t="s">
        <v>1866</v>
      </c>
      <c r="E650" s="370" t="s">
        <v>1876</v>
      </c>
      <c r="F650" s="398" t="s">
        <v>1820</v>
      </c>
      <c r="G650" s="294" t="s">
        <v>145</v>
      </c>
      <c r="H650" s="48" t="str">
        <f>G650&amp;"中学校"</f>
        <v>東中学校</v>
      </c>
      <c r="I650" s="332" ph="1"/>
      <c r="J650" s="49" t="s">
        <v>1620</v>
      </c>
      <c r="K650" s="50" t="str">
        <f t="shared" si="187"/>
        <v>八千代町沼森50</v>
      </c>
      <c r="L650" s="198" t="s">
        <v>1619</v>
      </c>
      <c r="M650" s="49" t="s">
        <v>1620</v>
      </c>
      <c r="N650" s="52">
        <v>296480787</v>
      </c>
      <c r="O650" s="52">
        <v>296480406</v>
      </c>
      <c r="P650" s="79"/>
      <c r="Q650" s="535" t="str">
        <f t="shared" si="185"/>
        <v/>
      </c>
      <c r="R650" s="59"/>
      <c r="S650" s="59"/>
      <c r="T650" s="59"/>
      <c r="U650" s="596" t="str">
        <f t="shared" si="186"/>
        <v/>
      </c>
      <c r="V650" s="59"/>
      <c r="W650" s="59"/>
      <c r="X650" s="79"/>
    </row>
    <row r="651" spans="2:24" s="1" customFormat="1" ht="44.25" customHeight="1">
      <c r="B651" s="259">
        <v>649</v>
      </c>
      <c r="C651" s="260">
        <v>1</v>
      </c>
      <c r="D651" s="260" t="s">
        <v>1866</v>
      </c>
      <c r="E651" s="260" t="s">
        <v>1877</v>
      </c>
      <c r="F651" s="353" t="s">
        <v>1819</v>
      </c>
      <c r="G651" s="291" t="s">
        <v>1226</v>
      </c>
      <c r="H651" s="42" t="str">
        <f t="shared" ref="H651:H657" si="188">G651&amp;"小学校"</f>
        <v>五霞東小学校</v>
      </c>
      <c r="I651" s="327" ph="1"/>
      <c r="J651" s="43" t="s">
        <v>1228</v>
      </c>
      <c r="K651" s="250" t="str">
        <f>"五霞町"&amp;L651</f>
        <v>五霞町江川200</v>
      </c>
      <c r="L651" s="45" t="s">
        <v>1227</v>
      </c>
      <c r="M651" s="43" t="s">
        <v>1228</v>
      </c>
      <c r="N651" s="46">
        <v>280840087</v>
      </c>
      <c r="O651" s="46">
        <v>280842092</v>
      </c>
      <c r="P651" s="145"/>
      <c r="Q651" s="543" t="str">
        <f t="shared" ref="Q651:Q660" si="189">IF(P651="","","s"&amp;$P651)</f>
        <v/>
      </c>
      <c r="R651" s="61"/>
      <c r="S651" s="62"/>
      <c r="T651" s="62"/>
      <c r="U651" s="595" t="str">
        <f t="shared" si="186"/>
        <v/>
      </c>
      <c r="V651" s="62"/>
      <c r="W651" s="62"/>
      <c r="X651" s="115"/>
    </row>
    <row r="652" spans="2:24" s="1" customFormat="1" ht="44.25" customHeight="1">
      <c r="B652" s="259">
        <v>650</v>
      </c>
      <c r="C652" s="354">
        <v>2</v>
      </c>
      <c r="D652" s="354" t="s">
        <v>1866</v>
      </c>
      <c r="E652" s="354" t="s">
        <v>1877</v>
      </c>
      <c r="F652" s="364" t="s">
        <v>1819</v>
      </c>
      <c r="G652" s="292" t="s">
        <v>1229</v>
      </c>
      <c r="H652" s="47" t="str">
        <f t="shared" si="188"/>
        <v>五霞西小学校</v>
      </c>
      <c r="I652" s="383" ph="1"/>
      <c r="J652" s="33" t="s">
        <v>1231</v>
      </c>
      <c r="K652" s="34" t="str">
        <f>"五霞町"&amp;L652</f>
        <v>五霞町元栗橋1072</v>
      </c>
      <c r="L652" s="35" t="s">
        <v>1230</v>
      </c>
      <c r="M652" s="33" t="s">
        <v>1231</v>
      </c>
      <c r="N652" s="36">
        <v>280840004</v>
      </c>
      <c r="O652" s="36">
        <v>280841580</v>
      </c>
      <c r="P652" s="384"/>
      <c r="Q652" s="544" t="str">
        <f t="shared" si="189"/>
        <v/>
      </c>
      <c r="R652" s="385"/>
      <c r="S652" s="386"/>
      <c r="T652" s="386"/>
      <c r="U652" s="593" t="str">
        <f t="shared" si="186"/>
        <v/>
      </c>
      <c r="V652" s="386"/>
      <c r="W652" s="386"/>
      <c r="X652" s="114"/>
    </row>
    <row r="653" spans="2:24" s="1" customFormat="1" ht="44.25" customHeight="1">
      <c r="B653" s="259">
        <v>651</v>
      </c>
      <c r="C653" s="354">
        <v>3</v>
      </c>
      <c r="D653" s="354" t="s">
        <v>1866</v>
      </c>
      <c r="E653" s="354" t="s">
        <v>1878</v>
      </c>
      <c r="F653" s="364" t="s">
        <v>1819</v>
      </c>
      <c r="G653" s="292" t="s">
        <v>1232</v>
      </c>
      <c r="H653" s="47" t="str">
        <f t="shared" si="188"/>
        <v>境小学校</v>
      </c>
      <c r="I653" s="383" ph="1"/>
      <c r="J653" s="33" t="s">
        <v>1234</v>
      </c>
      <c r="K653" s="34" t="str">
        <f>"境町"&amp;L653</f>
        <v>境町293</v>
      </c>
      <c r="L653" s="35" t="s">
        <v>1233</v>
      </c>
      <c r="M653" s="33" t="s">
        <v>1234</v>
      </c>
      <c r="N653" s="36">
        <v>280870040</v>
      </c>
      <c r="O653" s="36">
        <v>280872001</v>
      </c>
      <c r="P653" s="384"/>
      <c r="Q653" s="544" t="str">
        <f t="shared" si="189"/>
        <v/>
      </c>
      <c r="R653" s="385"/>
      <c r="S653" s="386"/>
      <c r="T653" s="386"/>
      <c r="U653" s="593" t="str">
        <f t="shared" si="186"/>
        <v/>
      </c>
      <c r="V653" s="386"/>
      <c r="W653" s="386"/>
      <c r="X653" s="114"/>
    </row>
    <row r="654" spans="2:24" s="1" customFormat="1" ht="44.25" customHeight="1">
      <c r="B654" s="259">
        <v>652</v>
      </c>
      <c r="C654" s="354">
        <v>4</v>
      </c>
      <c r="D654" s="354" t="s">
        <v>1866</v>
      </c>
      <c r="E654" s="354" t="s">
        <v>1878</v>
      </c>
      <c r="F654" s="364" t="s">
        <v>1819</v>
      </c>
      <c r="G654" s="292" t="s">
        <v>1235</v>
      </c>
      <c r="H654" s="47" t="str">
        <f t="shared" si="188"/>
        <v>長田小学校</v>
      </c>
      <c r="I654" s="383" ph="1"/>
      <c r="J654" s="33" t="s">
        <v>1237</v>
      </c>
      <c r="K654" s="34" t="str">
        <f t="shared" ref="K654:K660" si="190">"境町"&amp;L654</f>
        <v>境町蛇池409</v>
      </c>
      <c r="L654" s="35" t="s">
        <v>1236</v>
      </c>
      <c r="M654" s="33" t="s">
        <v>1237</v>
      </c>
      <c r="N654" s="36">
        <v>280870152</v>
      </c>
      <c r="O654" s="36">
        <v>280875560</v>
      </c>
      <c r="P654" s="384"/>
      <c r="Q654" s="544" t="str">
        <f t="shared" si="189"/>
        <v/>
      </c>
      <c r="R654" s="385"/>
      <c r="S654" s="386"/>
      <c r="T654" s="386"/>
      <c r="U654" s="593" t="str">
        <f t="shared" si="186"/>
        <v/>
      </c>
      <c r="V654" s="386"/>
      <c r="W654" s="386"/>
      <c r="X654" s="114"/>
    </row>
    <row r="655" spans="2:24" s="1" customFormat="1" ht="44.25" customHeight="1">
      <c r="B655" s="259">
        <v>653</v>
      </c>
      <c r="C655" s="354">
        <v>5</v>
      </c>
      <c r="D655" s="354" t="s">
        <v>1866</v>
      </c>
      <c r="E655" s="354" t="s">
        <v>1878</v>
      </c>
      <c r="F655" s="364" t="s">
        <v>1819</v>
      </c>
      <c r="G655" s="292" t="s">
        <v>240</v>
      </c>
      <c r="H655" s="47" t="str">
        <f t="shared" si="188"/>
        <v>猿島小学校</v>
      </c>
      <c r="I655" s="383" ph="1"/>
      <c r="J655" s="33" t="s">
        <v>1239</v>
      </c>
      <c r="K655" s="34" t="str">
        <f t="shared" si="190"/>
        <v>境町大歩333</v>
      </c>
      <c r="L655" s="35" t="s">
        <v>1238</v>
      </c>
      <c r="M655" s="33" t="s">
        <v>1239</v>
      </c>
      <c r="N655" s="36">
        <v>280873603</v>
      </c>
      <c r="O655" s="36">
        <v>280873895</v>
      </c>
      <c r="P655" s="384"/>
      <c r="Q655" s="544" t="str">
        <f t="shared" si="189"/>
        <v/>
      </c>
      <c r="R655" s="385"/>
      <c r="S655" s="386"/>
      <c r="T655" s="386"/>
      <c r="U655" s="593" t="str">
        <f t="shared" si="186"/>
        <v/>
      </c>
      <c r="V655" s="386"/>
      <c r="W655" s="386"/>
      <c r="X655" s="114"/>
    </row>
    <row r="656" spans="2:24" s="1" customFormat="1" ht="44.25" customHeight="1">
      <c r="B656" s="259">
        <v>654</v>
      </c>
      <c r="C656" s="354">
        <v>6</v>
      </c>
      <c r="D656" s="354" t="s">
        <v>1866</v>
      </c>
      <c r="E656" s="354" t="s">
        <v>1878</v>
      </c>
      <c r="F656" s="364" t="s">
        <v>1819</v>
      </c>
      <c r="G656" s="292" t="s">
        <v>1240</v>
      </c>
      <c r="H656" s="47" t="str">
        <f t="shared" si="188"/>
        <v>森戸小学校</v>
      </c>
      <c r="I656" s="383" ph="1"/>
      <c r="J656" s="33" t="s">
        <v>1242</v>
      </c>
      <c r="K656" s="34" t="str">
        <f t="shared" si="190"/>
        <v>境町百戸1252</v>
      </c>
      <c r="L656" s="35" t="s">
        <v>1241</v>
      </c>
      <c r="M656" s="33" t="s">
        <v>1242</v>
      </c>
      <c r="N656" s="36">
        <v>280865300</v>
      </c>
      <c r="O656" s="36">
        <v>280866968</v>
      </c>
      <c r="P656" s="384"/>
      <c r="Q656" s="544" t="str">
        <f t="shared" si="189"/>
        <v/>
      </c>
      <c r="R656" s="385"/>
      <c r="S656" s="386"/>
      <c r="T656" s="386"/>
      <c r="U656" s="593" t="str">
        <f t="shared" si="186"/>
        <v/>
      </c>
      <c r="V656" s="386"/>
      <c r="W656" s="386"/>
      <c r="X656" s="114"/>
    </row>
    <row r="657" spans="2:24" s="1" customFormat="1" ht="44.25" customHeight="1">
      <c r="B657" s="259">
        <v>655</v>
      </c>
      <c r="C657" s="280">
        <v>7</v>
      </c>
      <c r="D657" s="280" t="s">
        <v>1866</v>
      </c>
      <c r="E657" s="352" t="s">
        <v>1878</v>
      </c>
      <c r="F657" s="263" t="s">
        <v>1819</v>
      </c>
      <c r="G657" s="293" t="s">
        <v>1243</v>
      </c>
      <c r="H657" s="265" t="str">
        <f t="shared" si="188"/>
        <v>静小学校</v>
      </c>
      <c r="I657" s="320" ph="1"/>
      <c r="J657" s="185" t="s">
        <v>1245</v>
      </c>
      <c r="K657" s="249" t="str">
        <f t="shared" si="190"/>
        <v>境町塚崎704</v>
      </c>
      <c r="L657" s="217" t="s">
        <v>1244</v>
      </c>
      <c r="M657" s="185" t="s">
        <v>1245</v>
      </c>
      <c r="N657" s="204">
        <v>280871230</v>
      </c>
      <c r="O657" s="204">
        <v>280873909</v>
      </c>
      <c r="P657" s="392"/>
      <c r="Q657" s="548" t="str">
        <f t="shared" si="189"/>
        <v/>
      </c>
      <c r="R657" s="393"/>
      <c r="S657" s="394"/>
      <c r="T657" s="394"/>
      <c r="U657" s="596" t="str">
        <f t="shared" si="186"/>
        <v/>
      </c>
      <c r="V657" s="394"/>
      <c r="W657" s="394"/>
      <c r="X657" s="112"/>
    </row>
    <row r="658" spans="2:24" s="1" customFormat="1" ht="44.25" customHeight="1">
      <c r="B658" s="259">
        <v>656</v>
      </c>
      <c r="C658" s="260">
        <v>8</v>
      </c>
      <c r="D658" s="260" t="s">
        <v>1866</v>
      </c>
      <c r="E658" s="260" t="s">
        <v>1877</v>
      </c>
      <c r="F658" s="353" t="s">
        <v>1820</v>
      </c>
      <c r="G658" s="295" t="s">
        <v>1621</v>
      </c>
      <c r="H658" s="269" t="str">
        <f>G658&amp;"中学校"</f>
        <v>五霞中学校</v>
      </c>
      <c r="I658" s="327" ph="1"/>
      <c r="J658" s="199" t="s">
        <v>1231</v>
      </c>
      <c r="K658" s="483" t="str">
        <f>"五霞町"&amp;L658</f>
        <v>五霞町元栗橋953</v>
      </c>
      <c r="L658" s="201" t="s">
        <v>1622</v>
      </c>
      <c r="M658" s="199" t="s">
        <v>1231</v>
      </c>
      <c r="N658" s="358">
        <v>280840079</v>
      </c>
      <c r="O658" s="358">
        <v>280801109</v>
      </c>
      <c r="P658" s="147"/>
      <c r="Q658" s="546" t="str">
        <f t="shared" si="189"/>
        <v/>
      </c>
      <c r="R658" s="64"/>
      <c r="S658" s="65"/>
      <c r="T658" s="65"/>
      <c r="U658" s="595" t="str">
        <f t="shared" si="186"/>
        <v/>
      </c>
      <c r="V658" s="65"/>
      <c r="W658" s="65"/>
      <c r="X658" s="115"/>
    </row>
    <row r="659" spans="2:24" s="1" customFormat="1" ht="44.25" customHeight="1">
      <c r="B659" s="259">
        <v>657</v>
      </c>
      <c r="C659" s="354">
        <v>9</v>
      </c>
      <c r="D659" s="354" t="s">
        <v>1866</v>
      </c>
      <c r="E659" s="354" t="s">
        <v>1878</v>
      </c>
      <c r="F659" s="364" t="s">
        <v>1820</v>
      </c>
      <c r="G659" s="292" t="s">
        <v>1623</v>
      </c>
      <c r="H659" s="47" t="str">
        <f t="shared" ref="H659:H660" si="191">G659&amp;"中学校"</f>
        <v>境第一中学校</v>
      </c>
      <c r="I659" s="383" ph="1"/>
      <c r="J659" s="33" t="s">
        <v>1625</v>
      </c>
      <c r="K659" s="34" t="str">
        <f t="shared" si="190"/>
        <v>境町長井戸1682</v>
      </c>
      <c r="L659" s="182" t="s">
        <v>1624</v>
      </c>
      <c r="M659" s="33" t="s">
        <v>1625</v>
      </c>
      <c r="N659" s="36">
        <v>280870016</v>
      </c>
      <c r="O659" s="36">
        <v>280873116</v>
      </c>
      <c r="P659" s="384"/>
      <c r="Q659" s="544" t="str">
        <f t="shared" si="189"/>
        <v/>
      </c>
      <c r="R659" s="385"/>
      <c r="S659" s="386"/>
      <c r="T659" s="386"/>
      <c r="U659" s="593" t="str">
        <f t="shared" si="186"/>
        <v/>
      </c>
      <c r="V659" s="386"/>
      <c r="W659" s="386"/>
      <c r="X659" s="114"/>
    </row>
    <row r="660" spans="2:24" s="1" customFormat="1" ht="44.25" customHeight="1">
      <c r="B660" s="259">
        <v>658</v>
      </c>
      <c r="C660" s="280">
        <v>10</v>
      </c>
      <c r="D660" s="280" t="s">
        <v>1866</v>
      </c>
      <c r="E660" s="280" t="s">
        <v>1878</v>
      </c>
      <c r="F660" s="263" t="s">
        <v>1820</v>
      </c>
      <c r="G660" s="293" t="s">
        <v>1626</v>
      </c>
      <c r="H660" s="265" t="str">
        <f t="shared" si="191"/>
        <v>境第二中学校</v>
      </c>
      <c r="I660" s="346" ph="1"/>
      <c r="J660" s="185" t="s">
        <v>1628</v>
      </c>
      <c r="K660" s="249" t="str">
        <f t="shared" si="190"/>
        <v>境町伏木1310-1</v>
      </c>
      <c r="L660" s="186" t="s">
        <v>1627</v>
      </c>
      <c r="M660" s="185" t="s">
        <v>1628</v>
      </c>
      <c r="N660" s="204">
        <v>280865316</v>
      </c>
      <c r="O660" s="204">
        <v>280866246</v>
      </c>
      <c r="P660" s="379"/>
      <c r="Q660" s="545" t="str">
        <f t="shared" si="189"/>
        <v/>
      </c>
      <c r="R660" s="380"/>
      <c r="S660" s="381"/>
      <c r="T660" s="381"/>
      <c r="U660" s="596" t="str">
        <f t="shared" si="186"/>
        <v/>
      </c>
      <c r="V660" s="381"/>
      <c r="W660" s="381"/>
      <c r="X660" s="112"/>
    </row>
    <row r="661" spans="2:24" ht="18.75">
      <c r="I661" s="348" ph="1"/>
    </row>
    <row r="662" spans="2:24" ht="18.75">
      <c r="I662" s="348" ph="1"/>
    </row>
    <row r="663" spans="2:24" ht="18.75">
      <c r="I663" s="348" ph="1"/>
    </row>
    <row r="664" spans="2:24" ht="18.75">
      <c r="I664" s="348" ph="1"/>
    </row>
    <row r="665" spans="2:24" ht="18.75">
      <c r="I665" s="348" ph="1"/>
    </row>
    <row r="666" spans="2:24" ht="18.75">
      <c r="I666" s="348" ph="1"/>
    </row>
    <row r="667" spans="2:24" ht="18.75">
      <c r="I667" s="348" ph="1"/>
    </row>
    <row r="668" spans="2:24" ht="18.75">
      <c r="I668" s="348" ph="1"/>
    </row>
    <row r="670" spans="2:24" ht="18.75">
      <c r="I670" s="348" ph="1"/>
    </row>
    <row r="671" spans="2:24" ht="18.75">
      <c r="I671" s="348" ph="1"/>
    </row>
    <row r="672" spans="2:24" ht="18.75">
      <c r="I672" s="348" ph="1"/>
    </row>
    <row r="673" spans="9:9" ht="18.75">
      <c r="I673" s="348" ph="1"/>
    </row>
    <row r="674" spans="9:9" ht="18.75">
      <c r="I674" s="348" ph="1"/>
    </row>
    <row r="675" spans="9:9" ht="18.75">
      <c r="I675" s="348" ph="1"/>
    </row>
    <row r="676" spans="9:9" ht="18.75">
      <c r="I676" s="348" ph="1"/>
    </row>
    <row r="677" spans="9:9" ht="18.75">
      <c r="I677" s="348" ph="1"/>
    </row>
    <row r="678" spans="9:9" ht="18.75">
      <c r="I678" s="348" ph="1"/>
    </row>
    <row r="679" spans="9:9" ht="18.75">
      <c r="I679" s="348" ph="1"/>
    </row>
    <row r="680" spans="9:9" ht="18.75">
      <c r="I680" s="348" ph="1"/>
    </row>
    <row r="681" spans="9:9" ht="18.75">
      <c r="I681" s="348" ph="1"/>
    </row>
    <row r="683" spans="9:9" ht="18.75">
      <c r="I683" s="348" ph="1"/>
    </row>
    <row r="684" spans="9:9" ht="18.75">
      <c r="I684" s="348" ph="1"/>
    </row>
    <row r="685" spans="9:9" ht="18.75">
      <c r="I685" s="348" ph="1"/>
    </row>
    <row r="686" spans="9:9" ht="18.75">
      <c r="I686" s="348" ph="1"/>
    </row>
    <row r="687" spans="9:9" ht="18.75">
      <c r="I687" s="348" ph="1"/>
    </row>
    <row r="688" spans="9:9" ht="18.75">
      <c r="I688" s="348" ph="1"/>
    </row>
    <row r="689" spans="9:9" ht="18.75">
      <c r="I689" s="348" ph="1"/>
    </row>
    <row r="690" spans="9:9" ht="18.75">
      <c r="I690" s="348" ph="1"/>
    </row>
    <row r="691" spans="9:9" ht="18.75">
      <c r="I691" s="348" ph="1"/>
    </row>
    <row r="692" spans="9:9" ht="18.75">
      <c r="I692" s="348" ph="1"/>
    </row>
    <row r="693" spans="9:9" ht="18.75">
      <c r="I693" s="348" ph="1"/>
    </row>
    <row r="694" spans="9:9" ht="18.75">
      <c r="I694" s="348" ph="1"/>
    </row>
    <row r="696" spans="9:9" ht="18.75">
      <c r="I696" s="348" ph="1"/>
    </row>
    <row r="697" spans="9:9" ht="18.75">
      <c r="I697" s="348" ph="1"/>
    </row>
    <row r="698" spans="9:9" ht="18.75">
      <c r="I698" s="348" ph="1"/>
    </row>
    <row r="699" spans="9:9" ht="18.75">
      <c r="I699" s="348" ph="1"/>
    </row>
    <row r="700" spans="9:9" ht="18.75">
      <c r="I700" s="348" ph="1"/>
    </row>
    <row r="701" spans="9:9" ht="18.75">
      <c r="I701" s="348" ph="1"/>
    </row>
    <row r="702" spans="9:9" ht="18.75">
      <c r="I702" s="348" ph="1"/>
    </row>
    <row r="703" spans="9:9" ht="18.75">
      <c r="I703" s="348" ph="1"/>
    </row>
    <row r="704" spans="9:9" ht="18.75">
      <c r="I704" s="348" ph="1"/>
    </row>
    <row r="705" spans="9:9" ht="18.75">
      <c r="I705" s="348" ph="1"/>
    </row>
    <row r="706" spans="9:9" ht="18.75">
      <c r="I706" s="348" ph="1"/>
    </row>
    <row r="707" spans="9:9" ht="18.75">
      <c r="I707" s="348" ph="1"/>
    </row>
    <row r="709" spans="9:9" ht="18.75">
      <c r="I709" s="348" ph="1"/>
    </row>
    <row r="710" spans="9:9" ht="18.75">
      <c r="I710" s="348" ph="1"/>
    </row>
    <row r="711" spans="9:9" ht="18.75">
      <c r="I711" s="348" ph="1"/>
    </row>
    <row r="712" spans="9:9" ht="18.75">
      <c r="I712" s="348" ph="1"/>
    </row>
    <row r="713" spans="9:9" ht="18.75">
      <c r="I713" s="348" ph="1"/>
    </row>
    <row r="714" spans="9:9" ht="18.75">
      <c r="I714" s="348" ph="1"/>
    </row>
    <row r="715" spans="9:9" ht="18.75">
      <c r="I715" s="348" ph="1"/>
    </row>
    <row r="716" spans="9:9" ht="18.75">
      <c r="I716" s="348" ph="1"/>
    </row>
    <row r="717" spans="9:9">
      <c r="I717" s="348" ph="1"/>
    </row>
    <row r="719" spans="9:9">
      <c r="I719" s="348" ph="1"/>
    </row>
    <row r="720" spans="9:9">
      <c r="I720" s="348" ph="1"/>
    </row>
    <row r="721" spans="9:9">
      <c r="I721" s="348" ph="1"/>
    </row>
    <row r="722" spans="9:9">
      <c r="I722" s="348" ph="1"/>
    </row>
    <row r="723" spans="9:9">
      <c r="I723" s="348" ph="1"/>
    </row>
    <row r="724" spans="9:9">
      <c r="I724" s="348" ph="1"/>
    </row>
    <row r="725" spans="9:9">
      <c r="I725" s="348" ph="1"/>
    </row>
    <row r="726" spans="9:9">
      <c r="I726" s="348" ph="1"/>
    </row>
    <row r="727" spans="9:9">
      <c r="I727" s="348" ph="1"/>
    </row>
    <row r="728" spans="9:9">
      <c r="I728" s="348" ph="1"/>
    </row>
    <row r="729" spans="9:9">
      <c r="I729" s="348" ph="1"/>
    </row>
    <row r="730" spans="9:9">
      <c r="I730" s="348" ph="1"/>
    </row>
    <row r="732" spans="9:9">
      <c r="I732" s="348" ph="1"/>
    </row>
    <row r="733" spans="9:9">
      <c r="I733" s="348" ph="1"/>
    </row>
    <row r="734" spans="9:9">
      <c r="I734" s="348" ph="1"/>
    </row>
    <row r="735" spans="9:9">
      <c r="I735" s="348" ph="1"/>
    </row>
    <row r="736" spans="9:9">
      <c r="I736" s="348" ph="1"/>
    </row>
    <row r="737" spans="9:9">
      <c r="I737" s="348" ph="1"/>
    </row>
    <row r="738" spans="9:9">
      <c r="I738" s="348" ph="1"/>
    </row>
    <row r="739" spans="9:9">
      <c r="I739" s="348" ph="1"/>
    </row>
    <row r="740" spans="9:9">
      <c r="I740" s="348" ph="1"/>
    </row>
    <row r="741" spans="9:9">
      <c r="I741" s="348" ph="1"/>
    </row>
    <row r="742" spans="9:9">
      <c r="I742" s="348" ph="1"/>
    </row>
    <row r="743" spans="9:9">
      <c r="I743" s="348" ph="1"/>
    </row>
    <row r="745" spans="9:9">
      <c r="I745" s="348" ph="1"/>
    </row>
    <row r="746" spans="9:9">
      <c r="I746" s="348" ph="1"/>
    </row>
    <row r="747" spans="9:9">
      <c r="I747" s="348" ph="1"/>
    </row>
    <row r="748" spans="9:9">
      <c r="I748" s="348" ph="1"/>
    </row>
    <row r="749" spans="9:9">
      <c r="I749" s="348" ph="1"/>
    </row>
    <row r="750" spans="9:9">
      <c r="I750" s="348" ph="1"/>
    </row>
  </sheetData>
  <sheetProtection sheet="1" objects="1" scenarios="1"/>
  <autoFilter ref="B2:W714" xr:uid="{00000000-0009-0000-0000-000000000000}"/>
  <phoneticPr fontId="7" type="Hiragana" alignment="distributed"/>
  <dataValidations disablePrompts="1" count="2">
    <dataValidation imeMode="hiragana" allowBlank="1" showInputMessage="1" showErrorMessage="1" sqref="G658:G660 L35:L50 G35:G50 L61:L66 G126:G129 H50 G103:G106 L84:L91 G61:G66 G116:G120 L658:L660 G84:H91 L116:L120 G141:G146 L103:L106 L126:L129 L141:L146 G153:G154 L153:L154 L161:L164 G161:G164 L189:L202 G189:G202 L211:L219 G211:G219 L224:L226 G224:G226 G237:G241 L237:L241 G273:G280 L273:L280 L288:L291 G288:G291 L297:L300 G297:G300 G639:G643 L639:L643 L305:L307 G305:G307 J330 G323:G330 G350:G354 L350:L354 L366:L370 G366:G370 L323:L330 M330 G385:G390 L385:L390 G627:G630 L627:L630 G398:G403 L398:L403 M403 J403 L435:L446 G461:G464 L461:L464 G481:G483 L481:L483 G473:G476 L473:L476 L253:L258 G493:G496 L493:L496 M511 J511 G537:G545 L537:L545 G513 L513 G555:G557 L555:L557 G567:G569 L567:L569 G583:G587 L583:L587 G507:G511 L507:L511 G649:G650 L649:L650 L449:L451 M447:M451 G253:G258 G435:G447 G449:G451 J447:J451 L608:L613 G608:G613" xr:uid="{00000000-0002-0000-0000-000000000000}"/>
    <dataValidation imeMode="off" allowBlank="1" showInputMessage="1" showErrorMessage="1" sqref="J35:J50 M61:O66 M658:O660 J126:J129 M103:O106 M35:O50 M84:O91 J61:J66 M116:O120 J103:J106 J84:J91 J116:J120 J141:J146 J658:J660 M126:O129 M141:O146 M153:O154 J153:J154 J161:J164 N203:O204 M189:O202 M161:O164 J189:J202 J211:J219 M211:O219 J224:J226 M224:O226 M237:O241 J237:J241 M273:O280 J273:J280 J288:J291 M288:O291 J297:J300 M297:O300 M639:O643 J305:J307 M305:O307 J323:J329 N330:O330 M350:O354 J350:J354 M366:O370 J366:J370 M323:O329 M385:O390 J385:J390 M398:O402 N403:O403 J398:J402 J435:J446 M461:O464 J461:J464 J481:J483 M481:O483 M473:O476 J473:J476 J253:J258 M493:O496 J493:J496 J507:J510 N511:O511 M537:O545 J537:J545 M513:O513 J513 M555:O557 J555:J557 M567:O569 J567:J569 M583:O587 J583:J587 M627:O630 J627:J630 J639:J643 M507:O510 M649:O650 J649:J650 N447:O451 M253:O258 M435:O446 J608:J613 M608:O613" xr:uid="{00000000-0002-0000-0000-000001000000}"/>
  </dataValidations>
  <pageMargins left="0" right="0" top="0.74803149606299213" bottom="0.35433070866141736" header="0" footer="0"/>
  <pageSetup paperSize="9" scale="53" orientation="landscape" r:id="rId1"/>
  <rowBreaks count="45" manualBreakCount="45">
    <brk id="18" max="23" man="1"/>
    <brk id="34" max="23" man="1"/>
    <brk id="50" max="23" man="1"/>
    <brk id="66" max="23" man="1"/>
    <brk id="83" max="23" man="1"/>
    <brk id="91" max="23" man="1"/>
    <brk id="106" max="23" man="1"/>
    <brk id="120" max="23" man="1"/>
    <brk id="129" max="23" man="1"/>
    <brk id="146" max="23" man="1"/>
    <brk id="154" max="23" man="1"/>
    <brk id="164" max="23" man="1"/>
    <brk id="183" max="23" man="1"/>
    <brk id="204" max="23" man="1"/>
    <brk id="219" max="23" man="1"/>
    <brk id="226" max="23" man="1"/>
    <brk id="241" max="23" man="1"/>
    <brk id="258" max="23" man="1"/>
    <brk id="280" max="23" man="1"/>
    <brk id="291" max="23" man="1"/>
    <brk id="300" max="23" man="1"/>
    <brk id="307" max="23" man="1"/>
    <brk id="330" max="23" man="1"/>
    <brk id="354" max="23" man="1"/>
    <brk id="370" max="23" man="1"/>
    <brk id="390" max="23" man="1"/>
    <brk id="403" max="23" man="1"/>
    <brk id="427" max="23" man="1"/>
    <brk id="451" max="23" man="1"/>
    <brk id="464" max="23" man="1"/>
    <brk id="476" max="23" man="1"/>
    <brk id="483" max="23" man="1"/>
    <brk id="496" max="23" man="1"/>
    <brk id="511" max="23" man="1"/>
    <brk id="513" max="23" man="1"/>
    <brk id="529" max="23" man="1"/>
    <brk id="545" max="23" man="1"/>
    <brk id="557" max="23" man="1"/>
    <brk id="569" max="23" man="1"/>
    <brk id="587" max="23" man="1"/>
    <brk id="607" max="23" man="1"/>
    <brk id="613" max="23" man="1"/>
    <brk id="630" max="23" man="1"/>
    <brk id="643" max="23" man="1"/>
    <brk id="650" max="23" man="1"/>
  </rowBreaks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24"/>
  <sheetViews>
    <sheetView view="pageBreakPreview" topLeftCell="A4" zoomScaleNormal="100" zoomScaleSheetLayoutView="100" workbookViewId="0">
      <selection sqref="A1:C2"/>
    </sheetView>
  </sheetViews>
  <sheetFormatPr defaultRowHeight="19.5" outlineLevelCol="1"/>
  <cols>
    <col min="1" max="1" width="4.83203125" style="1" customWidth="1"/>
    <col min="2" max="2" width="9.5" style="14" customWidth="1" phonetic="1"/>
    <col min="3" max="3" width="27.1640625" style="24" customWidth="1" phonetic="1"/>
    <col min="4" max="4" width="24.6640625" style="25" customWidth="1" phonetic="1"/>
    <col min="5" max="5" width="12.1640625" style="15" customWidth="1" outlineLevel="1"/>
    <col min="6" max="6" width="27.83203125" style="24" customWidth="1" phonetic="1"/>
    <col min="7" max="7" width="13.5" style="16" hidden="1" customWidth="1" outlineLevel="1"/>
    <col min="8" max="8" width="7.5" style="15" hidden="1" customWidth="1" outlineLevel="1"/>
    <col min="9" max="9" width="16.5" style="15" customWidth="1" outlineLevel="1"/>
    <col min="10" max="10" width="16.5" style="1" customWidth="1"/>
    <col min="11" max="11" width="10.1640625" style="17" customWidth="1"/>
    <col min="12" max="17" width="6.33203125" style="15" customWidth="1"/>
    <col min="18" max="18" width="13" style="15" customWidth="1"/>
    <col min="19" max="255" width="9.33203125" style="1"/>
    <col min="256" max="256" width="5.1640625" style="1" customWidth="1"/>
    <col min="257" max="257" width="4.83203125" style="1" customWidth="1"/>
    <col min="258" max="258" width="0" style="1" hidden="1" customWidth="1"/>
    <col min="259" max="259" width="28.6640625" style="1" customWidth="1"/>
    <col min="260" max="260" width="25.6640625" style="1" customWidth="1"/>
    <col min="261" max="261" width="12.1640625" style="1" customWidth="1"/>
    <col min="262" max="262" width="27.83203125" style="1" customWidth="1"/>
    <col min="263" max="264" width="0" style="1" hidden="1" customWidth="1"/>
    <col min="265" max="266" width="16.5" style="1" customWidth="1"/>
    <col min="267" max="267" width="10.1640625" style="1" customWidth="1"/>
    <col min="268" max="273" width="6.33203125" style="1" customWidth="1"/>
    <col min="274" max="274" width="14" style="1" customWidth="1"/>
    <col min="275" max="511" width="9.33203125" style="1"/>
    <col min="512" max="512" width="5.1640625" style="1" customWidth="1"/>
    <col min="513" max="513" width="4.83203125" style="1" customWidth="1"/>
    <col min="514" max="514" width="0" style="1" hidden="1" customWidth="1"/>
    <col min="515" max="515" width="28.6640625" style="1" customWidth="1"/>
    <col min="516" max="516" width="25.6640625" style="1" customWidth="1"/>
    <col min="517" max="517" width="12.1640625" style="1" customWidth="1"/>
    <col min="518" max="518" width="27.83203125" style="1" customWidth="1"/>
    <col min="519" max="520" width="0" style="1" hidden="1" customWidth="1"/>
    <col min="521" max="522" width="16.5" style="1" customWidth="1"/>
    <col min="523" max="523" width="10.1640625" style="1" customWidth="1"/>
    <col min="524" max="529" width="6.33203125" style="1" customWidth="1"/>
    <col min="530" max="530" width="14" style="1" customWidth="1"/>
    <col min="531" max="767" width="9.33203125" style="1"/>
    <col min="768" max="768" width="5.1640625" style="1" customWidth="1"/>
    <col min="769" max="769" width="4.83203125" style="1" customWidth="1"/>
    <col min="770" max="770" width="0" style="1" hidden="1" customWidth="1"/>
    <col min="771" max="771" width="28.6640625" style="1" customWidth="1"/>
    <col min="772" max="772" width="25.6640625" style="1" customWidth="1"/>
    <col min="773" max="773" width="12.1640625" style="1" customWidth="1"/>
    <col min="774" max="774" width="27.83203125" style="1" customWidth="1"/>
    <col min="775" max="776" width="0" style="1" hidden="1" customWidth="1"/>
    <col min="777" max="778" width="16.5" style="1" customWidth="1"/>
    <col min="779" max="779" width="10.1640625" style="1" customWidth="1"/>
    <col min="780" max="785" width="6.33203125" style="1" customWidth="1"/>
    <col min="786" max="786" width="14" style="1" customWidth="1"/>
    <col min="787" max="1023" width="9.33203125" style="1"/>
    <col min="1024" max="1024" width="5.1640625" style="1" customWidth="1"/>
    <col min="1025" max="1025" width="4.83203125" style="1" customWidth="1"/>
    <col min="1026" max="1026" width="0" style="1" hidden="1" customWidth="1"/>
    <col min="1027" max="1027" width="28.6640625" style="1" customWidth="1"/>
    <col min="1028" max="1028" width="25.6640625" style="1" customWidth="1"/>
    <col min="1029" max="1029" width="12.1640625" style="1" customWidth="1"/>
    <col min="1030" max="1030" width="27.83203125" style="1" customWidth="1"/>
    <col min="1031" max="1032" width="0" style="1" hidden="1" customWidth="1"/>
    <col min="1033" max="1034" width="16.5" style="1" customWidth="1"/>
    <col min="1035" max="1035" width="10.1640625" style="1" customWidth="1"/>
    <col min="1036" max="1041" width="6.33203125" style="1" customWidth="1"/>
    <col min="1042" max="1042" width="14" style="1" customWidth="1"/>
    <col min="1043" max="1279" width="9.33203125" style="1"/>
    <col min="1280" max="1280" width="5.1640625" style="1" customWidth="1"/>
    <col min="1281" max="1281" width="4.83203125" style="1" customWidth="1"/>
    <col min="1282" max="1282" width="0" style="1" hidden="1" customWidth="1"/>
    <col min="1283" max="1283" width="28.6640625" style="1" customWidth="1"/>
    <col min="1284" max="1284" width="25.6640625" style="1" customWidth="1"/>
    <col min="1285" max="1285" width="12.1640625" style="1" customWidth="1"/>
    <col min="1286" max="1286" width="27.83203125" style="1" customWidth="1"/>
    <col min="1287" max="1288" width="0" style="1" hidden="1" customWidth="1"/>
    <col min="1289" max="1290" width="16.5" style="1" customWidth="1"/>
    <col min="1291" max="1291" width="10.1640625" style="1" customWidth="1"/>
    <col min="1292" max="1297" width="6.33203125" style="1" customWidth="1"/>
    <col min="1298" max="1298" width="14" style="1" customWidth="1"/>
    <col min="1299" max="1535" width="9.33203125" style="1"/>
    <col min="1536" max="1536" width="5.1640625" style="1" customWidth="1"/>
    <col min="1537" max="1537" width="4.83203125" style="1" customWidth="1"/>
    <col min="1538" max="1538" width="0" style="1" hidden="1" customWidth="1"/>
    <col min="1539" max="1539" width="28.6640625" style="1" customWidth="1"/>
    <col min="1540" max="1540" width="25.6640625" style="1" customWidth="1"/>
    <col min="1541" max="1541" width="12.1640625" style="1" customWidth="1"/>
    <col min="1542" max="1542" width="27.83203125" style="1" customWidth="1"/>
    <col min="1543" max="1544" width="0" style="1" hidden="1" customWidth="1"/>
    <col min="1545" max="1546" width="16.5" style="1" customWidth="1"/>
    <col min="1547" max="1547" width="10.1640625" style="1" customWidth="1"/>
    <col min="1548" max="1553" width="6.33203125" style="1" customWidth="1"/>
    <col min="1554" max="1554" width="14" style="1" customWidth="1"/>
    <col min="1555" max="1791" width="9.33203125" style="1"/>
    <col min="1792" max="1792" width="5.1640625" style="1" customWidth="1"/>
    <col min="1793" max="1793" width="4.83203125" style="1" customWidth="1"/>
    <col min="1794" max="1794" width="0" style="1" hidden="1" customWidth="1"/>
    <col min="1795" max="1795" width="28.6640625" style="1" customWidth="1"/>
    <col min="1796" max="1796" width="25.6640625" style="1" customWidth="1"/>
    <col min="1797" max="1797" width="12.1640625" style="1" customWidth="1"/>
    <col min="1798" max="1798" width="27.83203125" style="1" customWidth="1"/>
    <col min="1799" max="1800" width="0" style="1" hidden="1" customWidth="1"/>
    <col min="1801" max="1802" width="16.5" style="1" customWidth="1"/>
    <col min="1803" max="1803" width="10.1640625" style="1" customWidth="1"/>
    <col min="1804" max="1809" width="6.33203125" style="1" customWidth="1"/>
    <col min="1810" max="1810" width="14" style="1" customWidth="1"/>
    <col min="1811" max="2047" width="9.33203125" style="1"/>
    <col min="2048" max="2048" width="5.1640625" style="1" customWidth="1"/>
    <col min="2049" max="2049" width="4.83203125" style="1" customWidth="1"/>
    <col min="2050" max="2050" width="0" style="1" hidden="1" customWidth="1"/>
    <col min="2051" max="2051" width="28.6640625" style="1" customWidth="1"/>
    <col min="2052" max="2052" width="25.6640625" style="1" customWidth="1"/>
    <col min="2053" max="2053" width="12.1640625" style="1" customWidth="1"/>
    <col min="2054" max="2054" width="27.83203125" style="1" customWidth="1"/>
    <col min="2055" max="2056" width="0" style="1" hidden="1" customWidth="1"/>
    <col min="2057" max="2058" width="16.5" style="1" customWidth="1"/>
    <col min="2059" max="2059" width="10.1640625" style="1" customWidth="1"/>
    <col min="2060" max="2065" width="6.33203125" style="1" customWidth="1"/>
    <col min="2066" max="2066" width="14" style="1" customWidth="1"/>
    <col min="2067" max="2303" width="9.33203125" style="1"/>
    <col min="2304" max="2304" width="5.1640625" style="1" customWidth="1"/>
    <col min="2305" max="2305" width="4.83203125" style="1" customWidth="1"/>
    <col min="2306" max="2306" width="0" style="1" hidden="1" customWidth="1"/>
    <col min="2307" max="2307" width="28.6640625" style="1" customWidth="1"/>
    <col min="2308" max="2308" width="25.6640625" style="1" customWidth="1"/>
    <col min="2309" max="2309" width="12.1640625" style="1" customWidth="1"/>
    <col min="2310" max="2310" width="27.83203125" style="1" customWidth="1"/>
    <col min="2311" max="2312" width="0" style="1" hidden="1" customWidth="1"/>
    <col min="2313" max="2314" width="16.5" style="1" customWidth="1"/>
    <col min="2315" max="2315" width="10.1640625" style="1" customWidth="1"/>
    <col min="2316" max="2321" width="6.33203125" style="1" customWidth="1"/>
    <col min="2322" max="2322" width="14" style="1" customWidth="1"/>
    <col min="2323" max="2559" width="9.33203125" style="1"/>
    <col min="2560" max="2560" width="5.1640625" style="1" customWidth="1"/>
    <col min="2561" max="2561" width="4.83203125" style="1" customWidth="1"/>
    <col min="2562" max="2562" width="0" style="1" hidden="1" customWidth="1"/>
    <col min="2563" max="2563" width="28.6640625" style="1" customWidth="1"/>
    <col min="2564" max="2564" width="25.6640625" style="1" customWidth="1"/>
    <col min="2565" max="2565" width="12.1640625" style="1" customWidth="1"/>
    <col min="2566" max="2566" width="27.83203125" style="1" customWidth="1"/>
    <col min="2567" max="2568" width="0" style="1" hidden="1" customWidth="1"/>
    <col min="2569" max="2570" width="16.5" style="1" customWidth="1"/>
    <col min="2571" max="2571" width="10.1640625" style="1" customWidth="1"/>
    <col min="2572" max="2577" width="6.33203125" style="1" customWidth="1"/>
    <col min="2578" max="2578" width="14" style="1" customWidth="1"/>
    <col min="2579" max="2815" width="9.33203125" style="1"/>
    <col min="2816" max="2816" width="5.1640625" style="1" customWidth="1"/>
    <col min="2817" max="2817" width="4.83203125" style="1" customWidth="1"/>
    <col min="2818" max="2818" width="0" style="1" hidden="1" customWidth="1"/>
    <col min="2819" max="2819" width="28.6640625" style="1" customWidth="1"/>
    <col min="2820" max="2820" width="25.6640625" style="1" customWidth="1"/>
    <col min="2821" max="2821" width="12.1640625" style="1" customWidth="1"/>
    <col min="2822" max="2822" width="27.83203125" style="1" customWidth="1"/>
    <col min="2823" max="2824" width="0" style="1" hidden="1" customWidth="1"/>
    <col min="2825" max="2826" width="16.5" style="1" customWidth="1"/>
    <col min="2827" max="2827" width="10.1640625" style="1" customWidth="1"/>
    <col min="2828" max="2833" width="6.33203125" style="1" customWidth="1"/>
    <col min="2834" max="2834" width="14" style="1" customWidth="1"/>
    <col min="2835" max="3071" width="9.33203125" style="1"/>
    <col min="3072" max="3072" width="5.1640625" style="1" customWidth="1"/>
    <col min="3073" max="3073" width="4.83203125" style="1" customWidth="1"/>
    <col min="3074" max="3074" width="0" style="1" hidden="1" customWidth="1"/>
    <col min="3075" max="3075" width="28.6640625" style="1" customWidth="1"/>
    <col min="3076" max="3076" width="25.6640625" style="1" customWidth="1"/>
    <col min="3077" max="3077" width="12.1640625" style="1" customWidth="1"/>
    <col min="3078" max="3078" width="27.83203125" style="1" customWidth="1"/>
    <col min="3079" max="3080" width="0" style="1" hidden="1" customWidth="1"/>
    <col min="3081" max="3082" width="16.5" style="1" customWidth="1"/>
    <col min="3083" max="3083" width="10.1640625" style="1" customWidth="1"/>
    <col min="3084" max="3089" width="6.33203125" style="1" customWidth="1"/>
    <col min="3090" max="3090" width="14" style="1" customWidth="1"/>
    <col min="3091" max="3327" width="9.33203125" style="1"/>
    <col min="3328" max="3328" width="5.1640625" style="1" customWidth="1"/>
    <col min="3329" max="3329" width="4.83203125" style="1" customWidth="1"/>
    <col min="3330" max="3330" width="0" style="1" hidden="1" customWidth="1"/>
    <col min="3331" max="3331" width="28.6640625" style="1" customWidth="1"/>
    <col min="3332" max="3332" width="25.6640625" style="1" customWidth="1"/>
    <col min="3333" max="3333" width="12.1640625" style="1" customWidth="1"/>
    <col min="3334" max="3334" width="27.83203125" style="1" customWidth="1"/>
    <col min="3335" max="3336" width="0" style="1" hidden="1" customWidth="1"/>
    <col min="3337" max="3338" width="16.5" style="1" customWidth="1"/>
    <col min="3339" max="3339" width="10.1640625" style="1" customWidth="1"/>
    <col min="3340" max="3345" width="6.33203125" style="1" customWidth="1"/>
    <col min="3346" max="3346" width="14" style="1" customWidth="1"/>
    <col min="3347" max="3583" width="9.33203125" style="1"/>
    <col min="3584" max="3584" width="5.1640625" style="1" customWidth="1"/>
    <col min="3585" max="3585" width="4.83203125" style="1" customWidth="1"/>
    <col min="3586" max="3586" width="0" style="1" hidden="1" customWidth="1"/>
    <col min="3587" max="3587" width="28.6640625" style="1" customWidth="1"/>
    <col min="3588" max="3588" width="25.6640625" style="1" customWidth="1"/>
    <col min="3589" max="3589" width="12.1640625" style="1" customWidth="1"/>
    <col min="3590" max="3590" width="27.83203125" style="1" customWidth="1"/>
    <col min="3591" max="3592" width="0" style="1" hidden="1" customWidth="1"/>
    <col min="3593" max="3594" width="16.5" style="1" customWidth="1"/>
    <col min="3595" max="3595" width="10.1640625" style="1" customWidth="1"/>
    <col min="3596" max="3601" width="6.33203125" style="1" customWidth="1"/>
    <col min="3602" max="3602" width="14" style="1" customWidth="1"/>
    <col min="3603" max="3839" width="9.33203125" style="1"/>
    <col min="3840" max="3840" width="5.1640625" style="1" customWidth="1"/>
    <col min="3841" max="3841" width="4.83203125" style="1" customWidth="1"/>
    <col min="3842" max="3842" width="0" style="1" hidden="1" customWidth="1"/>
    <col min="3843" max="3843" width="28.6640625" style="1" customWidth="1"/>
    <col min="3844" max="3844" width="25.6640625" style="1" customWidth="1"/>
    <col min="3845" max="3845" width="12.1640625" style="1" customWidth="1"/>
    <col min="3846" max="3846" width="27.83203125" style="1" customWidth="1"/>
    <col min="3847" max="3848" width="0" style="1" hidden="1" customWidth="1"/>
    <col min="3849" max="3850" width="16.5" style="1" customWidth="1"/>
    <col min="3851" max="3851" width="10.1640625" style="1" customWidth="1"/>
    <col min="3852" max="3857" width="6.33203125" style="1" customWidth="1"/>
    <col min="3858" max="3858" width="14" style="1" customWidth="1"/>
    <col min="3859" max="4095" width="9.33203125" style="1"/>
    <col min="4096" max="4096" width="5.1640625" style="1" customWidth="1"/>
    <col min="4097" max="4097" width="4.83203125" style="1" customWidth="1"/>
    <col min="4098" max="4098" width="0" style="1" hidden="1" customWidth="1"/>
    <col min="4099" max="4099" width="28.6640625" style="1" customWidth="1"/>
    <col min="4100" max="4100" width="25.6640625" style="1" customWidth="1"/>
    <col min="4101" max="4101" width="12.1640625" style="1" customWidth="1"/>
    <col min="4102" max="4102" width="27.83203125" style="1" customWidth="1"/>
    <col min="4103" max="4104" width="0" style="1" hidden="1" customWidth="1"/>
    <col min="4105" max="4106" width="16.5" style="1" customWidth="1"/>
    <col min="4107" max="4107" width="10.1640625" style="1" customWidth="1"/>
    <col min="4108" max="4113" width="6.33203125" style="1" customWidth="1"/>
    <col min="4114" max="4114" width="14" style="1" customWidth="1"/>
    <col min="4115" max="4351" width="9.33203125" style="1"/>
    <col min="4352" max="4352" width="5.1640625" style="1" customWidth="1"/>
    <col min="4353" max="4353" width="4.83203125" style="1" customWidth="1"/>
    <col min="4354" max="4354" width="0" style="1" hidden="1" customWidth="1"/>
    <col min="4355" max="4355" width="28.6640625" style="1" customWidth="1"/>
    <col min="4356" max="4356" width="25.6640625" style="1" customWidth="1"/>
    <col min="4357" max="4357" width="12.1640625" style="1" customWidth="1"/>
    <col min="4358" max="4358" width="27.83203125" style="1" customWidth="1"/>
    <col min="4359" max="4360" width="0" style="1" hidden="1" customWidth="1"/>
    <col min="4361" max="4362" width="16.5" style="1" customWidth="1"/>
    <col min="4363" max="4363" width="10.1640625" style="1" customWidth="1"/>
    <col min="4364" max="4369" width="6.33203125" style="1" customWidth="1"/>
    <col min="4370" max="4370" width="14" style="1" customWidth="1"/>
    <col min="4371" max="4607" width="9.33203125" style="1"/>
    <col min="4608" max="4608" width="5.1640625" style="1" customWidth="1"/>
    <col min="4609" max="4609" width="4.83203125" style="1" customWidth="1"/>
    <col min="4610" max="4610" width="0" style="1" hidden="1" customWidth="1"/>
    <col min="4611" max="4611" width="28.6640625" style="1" customWidth="1"/>
    <col min="4612" max="4612" width="25.6640625" style="1" customWidth="1"/>
    <col min="4613" max="4613" width="12.1640625" style="1" customWidth="1"/>
    <col min="4614" max="4614" width="27.83203125" style="1" customWidth="1"/>
    <col min="4615" max="4616" width="0" style="1" hidden="1" customWidth="1"/>
    <col min="4617" max="4618" width="16.5" style="1" customWidth="1"/>
    <col min="4619" max="4619" width="10.1640625" style="1" customWidth="1"/>
    <col min="4620" max="4625" width="6.33203125" style="1" customWidth="1"/>
    <col min="4626" max="4626" width="14" style="1" customWidth="1"/>
    <col min="4627" max="4863" width="9.33203125" style="1"/>
    <col min="4864" max="4864" width="5.1640625" style="1" customWidth="1"/>
    <col min="4865" max="4865" width="4.83203125" style="1" customWidth="1"/>
    <col min="4866" max="4866" width="0" style="1" hidden="1" customWidth="1"/>
    <col min="4867" max="4867" width="28.6640625" style="1" customWidth="1"/>
    <col min="4868" max="4868" width="25.6640625" style="1" customWidth="1"/>
    <col min="4869" max="4869" width="12.1640625" style="1" customWidth="1"/>
    <col min="4870" max="4870" width="27.83203125" style="1" customWidth="1"/>
    <col min="4871" max="4872" width="0" style="1" hidden="1" customWidth="1"/>
    <col min="4873" max="4874" width="16.5" style="1" customWidth="1"/>
    <col min="4875" max="4875" width="10.1640625" style="1" customWidth="1"/>
    <col min="4876" max="4881" width="6.33203125" style="1" customWidth="1"/>
    <col min="4882" max="4882" width="14" style="1" customWidth="1"/>
    <col min="4883" max="5119" width="9.33203125" style="1"/>
    <col min="5120" max="5120" width="5.1640625" style="1" customWidth="1"/>
    <col min="5121" max="5121" width="4.83203125" style="1" customWidth="1"/>
    <col min="5122" max="5122" width="0" style="1" hidden="1" customWidth="1"/>
    <col min="5123" max="5123" width="28.6640625" style="1" customWidth="1"/>
    <col min="5124" max="5124" width="25.6640625" style="1" customWidth="1"/>
    <col min="5125" max="5125" width="12.1640625" style="1" customWidth="1"/>
    <col min="5126" max="5126" width="27.83203125" style="1" customWidth="1"/>
    <col min="5127" max="5128" width="0" style="1" hidden="1" customWidth="1"/>
    <col min="5129" max="5130" width="16.5" style="1" customWidth="1"/>
    <col min="5131" max="5131" width="10.1640625" style="1" customWidth="1"/>
    <col min="5132" max="5137" width="6.33203125" style="1" customWidth="1"/>
    <col min="5138" max="5138" width="14" style="1" customWidth="1"/>
    <col min="5139" max="5375" width="9.33203125" style="1"/>
    <col min="5376" max="5376" width="5.1640625" style="1" customWidth="1"/>
    <col min="5377" max="5377" width="4.83203125" style="1" customWidth="1"/>
    <col min="5378" max="5378" width="0" style="1" hidden="1" customWidth="1"/>
    <col min="5379" max="5379" width="28.6640625" style="1" customWidth="1"/>
    <col min="5380" max="5380" width="25.6640625" style="1" customWidth="1"/>
    <col min="5381" max="5381" width="12.1640625" style="1" customWidth="1"/>
    <col min="5382" max="5382" width="27.83203125" style="1" customWidth="1"/>
    <col min="5383" max="5384" width="0" style="1" hidden="1" customWidth="1"/>
    <col min="5385" max="5386" width="16.5" style="1" customWidth="1"/>
    <col min="5387" max="5387" width="10.1640625" style="1" customWidth="1"/>
    <col min="5388" max="5393" width="6.33203125" style="1" customWidth="1"/>
    <col min="5394" max="5394" width="14" style="1" customWidth="1"/>
    <col min="5395" max="5631" width="9.33203125" style="1"/>
    <col min="5632" max="5632" width="5.1640625" style="1" customWidth="1"/>
    <col min="5633" max="5633" width="4.83203125" style="1" customWidth="1"/>
    <col min="5634" max="5634" width="0" style="1" hidden="1" customWidth="1"/>
    <col min="5635" max="5635" width="28.6640625" style="1" customWidth="1"/>
    <col min="5636" max="5636" width="25.6640625" style="1" customWidth="1"/>
    <col min="5637" max="5637" width="12.1640625" style="1" customWidth="1"/>
    <col min="5638" max="5638" width="27.83203125" style="1" customWidth="1"/>
    <col min="5639" max="5640" width="0" style="1" hidden="1" customWidth="1"/>
    <col min="5641" max="5642" width="16.5" style="1" customWidth="1"/>
    <col min="5643" max="5643" width="10.1640625" style="1" customWidth="1"/>
    <col min="5644" max="5649" width="6.33203125" style="1" customWidth="1"/>
    <col min="5650" max="5650" width="14" style="1" customWidth="1"/>
    <col min="5651" max="5887" width="9.33203125" style="1"/>
    <col min="5888" max="5888" width="5.1640625" style="1" customWidth="1"/>
    <col min="5889" max="5889" width="4.83203125" style="1" customWidth="1"/>
    <col min="5890" max="5890" width="0" style="1" hidden="1" customWidth="1"/>
    <col min="5891" max="5891" width="28.6640625" style="1" customWidth="1"/>
    <col min="5892" max="5892" width="25.6640625" style="1" customWidth="1"/>
    <col min="5893" max="5893" width="12.1640625" style="1" customWidth="1"/>
    <col min="5894" max="5894" width="27.83203125" style="1" customWidth="1"/>
    <col min="5895" max="5896" width="0" style="1" hidden="1" customWidth="1"/>
    <col min="5897" max="5898" width="16.5" style="1" customWidth="1"/>
    <col min="5899" max="5899" width="10.1640625" style="1" customWidth="1"/>
    <col min="5900" max="5905" width="6.33203125" style="1" customWidth="1"/>
    <col min="5906" max="5906" width="14" style="1" customWidth="1"/>
    <col min="5907" max="6143" width="9.33203125" style="1"/>
    <col min="6144" max="6144" width="5.1640625" style="1" customWidth="1"/>
    <col min="6145" max="6145" width="4.83203125" style="1" customWidth="1"/>
    <col min="6146" max="6146" width="0" style="1" hidden="1" customWidth="1"/>
    <col min="6147" max="6147" width="28.6640625" style="1" customWidth="1"/>
    <col min="6148" max="6148" width="25.6640625" style="1" customWidth="1"/>
    <col min="6149" max="6149" width="12.1640625" style="1" customWidth="1"/>
    <col min="6150" max="6150" width="27.83203125" style="1" customWidth="1"/>
    <col min="6151" max="6152" width="0" style="1" hidden="1" customWidth="1"/>
    <col min="6153" max="6154" width="16.5" style="1" customWidth="1"/>
    <col min="6155" max="6155" width="10.1640625" style="1" customWidth="1"/>
    <col min="6156" max="6161" width="6.33203125" style="1" customWidth="1"/>
    <col min="6162" max="6162" width="14" style="1" customWidth="1"/>
    <col min="6163" max="6399" width="9.33203125" style="1"/>
    <col min="6400" max="6400" width="5.1640625" style="1" customWidth="1"/>
    <col min="6401" max="6401" width="4.83203125" style="1" customWidth="1"/>
    <col min="6402" max="6402" width="0" style="1" hidden="1" customWidth="1"/>
    <col min="6403" max="6403" width="28.6640625" style="1" customWidth="1"/>
    <col min="6404" max="6404" width="25.6640625" style="1" customWidth="1"/>
    <col min="6405" max="6405" width="12.1640625" style="1" customWidth="1"/>
    <col min="6406" max="6406" width="27.83203125" style="1" customWidth="1"/>
    <col min="6407" max="6408" width="0" style="1" hidden="1" customWidth="1"/>
    <col min="6409" max="6410" width="16.5" style="1" customWidth="1"/>
    <col min="6411" max="6411" width="10.1640625" style="1" customWidth="1"/>
    <col min="6412" max="6417" width="6.33203125" style="1" customWidth="1"/>
    <col min="6418" max="6418" width="14" style="1" customWidth="1"/>
    <col min="6419" max="6655" width="9.33203125" style="1"/>
    <col min="6656" max="6656" width="5.1640625" style="1" customWidth="1"/>
    <col min="6657" max="6657" width="4.83203125" style="1" customWidth="1"/>
    <col min="6658" max="6658" width="0" style="1" hidden="1" customWidth="1"/>
    <col min="6659" max="6659" width="28.6640625" style="1" customWidth="1"/>
    <col min="6660" max="6660" width="25.6640625" style="1" customWidth="1"/>
    <col min="6661" max="6661" width="12.1640625" style="1" customWidth="1"/>
    <col min="6662" max="6662" width="27.83203125" style="1" customWidth="1"/>
    <col min="6663" max="6664" width="0" style="1" hidden="1" customWidth="1"/>
    <col min="6665" max="6666" width="16.5" style="1" customWidth="1"/>
    <col min="6667" max="6667" width="10.1640625" style="1" customWidth="1"/>
    <col min="6668" max="6673" width="6.33203125" style="1" customWidth="1"/>
    <col min="6674" max="6674" width="14" style="1" customWidth="1"/>
    <col min="6675" max="6911" width="9.33203125" style="1"/>
    <col min="6912" max="6912" width="5.1640625" style="1" customWidth="1"/>
    <col min="6913" max="6913" width="4.83203125" style="1" customWidth="1"/>
    <col min="6914" max="6914" width="0" style="1" hidden="1" customWidth="1"/>
    <col min="6915" max="6915" width="28.6640625" style="1" customWidth="1"/>
    <col min="6916" max="6916" width="25.6640625" style="1" customWidth="1"/>
    <col min="6917" max="6917" width="12.1640625" style="1" customWidth="1"/>
    <col min="6918" max="6918" width="27.83203125" style="1" customWidth="1"/>
    <col min="6919" max="6920" width="0" style="1" hidden="1" customWidth="1"/>
    <col min="6921" max="6922" width="16.5" style="1" customWidth="1"/>
    <col min="6923" max="6923" width="10.1640625" style="1" customWidth="1"/>
    <col min="6924" max="6929" width="6.33203125" style="1" customWidth="1"/>
    <col min="6930" max="6930" width="14" style="1" customWidth="1"/>
    <col min="6931" max="7167" width="9.33203125" style="1"/>
    <col min="7168" max="7168" width="5.1640625" style="1" customWidth="1"/>
    <col min="7169" max="7169" width="4.83203125" style="1" customWidth="1"/>
    <col min="7170" max="7170" width="0" style="1" hidden="1" customWidth="1"/>
    <col min="7171" max="7171" width="28.6640625" style="1" customWidth="1"/>
    <col min="7172" max="7172" width="25.6640625" style="1" customWidth="1"/>
    <col min="7173" max="7173" width="12.1640625" style="1" customWidth="1"/>
    <col min="7174" max="7174" width="27.83203125" style="1" customWidth="1"/>
    <col min="7175" max="7176" width="0" style="1" hidden="1" customWidth="1"/>
    <col min="7177" max="7178" width="16.5" style="1" customWidth="1"/>
    <col min="7179" max="7179" width="10.1640625" style="1" customWidth="1"/>
    <col min="7180" max="7185" width="6.33203125" style="1" customWidth="1"/>
    <col min="7186" max="7186" width="14" style="1" customWidth="1"/>
    <col min="7187" max="7423" width="9.33203125" style="1"/>
    <col min="7424" max="7424" width="5.1640625" style="1" customWidth="1"/>
    <col min="7425" max="7425" width="4.83203125" style="1" customWidth="1"/>
    <col min="7426" max="7426" width="0" style="1" hidden="1" customWidth="1"/>
    <col min="7427" max="7427" width="28.6640625" style="1" customWidth="1"/>
    <col min="7428" max="7428" width="25.6640625" style="1" customWidth="1"/>
    <col min="7429" max="7429" width="12.1640625" style="1" customWidth="1"/>
    <col min="7430" max="7430" width="27.83203125" style="1" customWidth="1"/>
    <col min="7431" max="7432" width="0" style="1" hidden="1" customWidth="1"/>
    <col min="7433" max="7434" width="16.5" style="1" customWidth="1"/>
    <col min="7435" max="7435" width="10.1640625" style="1" customWidth="1"/>
    <col min="7436" max="7441" width="6.33203125" style="1" customWidth="1"/>
    <col min="7442" max="7442" width="14" style="1" customWidth="1"/>
    <col min="7443" max="7679" width="9.33203125" style="1"/>
    <col min="7680" max="7680" width="5.1640625" style="1" customWidth="1"/>
    <col min="7681" max="7681" width="4.83203125" style="1" customWidth="1"/>
    <col min="7682" max="7682" width="0" style="1" hidden="1" customWidth="1"/>
    <col min="7683" max="7683" width="28.6640625" style="1" customWidth="1"/>
    <col min="7684" max="7684" width="25.6640625" style="1" customWidth="1"/>
    <col min="7685" max="7685" width="12.1640625" style="1" customWidth="1"/>
    <col min="7686" max="7686" width="27.83203125" style="1" customWidth="1"/>
    <col min="7687" max="7688" width="0" style="1" hidden="1" customWidth="1"/>
    <col min="7689" max="7690" width="16.5" style="1" customWidth="1"/>
    <col min="7691" max="7691" width="10.1640625" style="1" customWidth="1"/>
    <col min="7692" max="7697" width="6.33203125" style="1" customWidth="1"/>
    <col min="7698" max="7698" width="14" style="1" customWidth="1"/>
    <col min="7699" max="7935" width="9.33203125" style="1"/>
    <col min="7936" max="7936" width="5.1640625" style="1" customWidth="1"/>
    <col min="7937" max="7937" width="4.83203125" style="1" customWidth="1"/>
    <col min="7938" max="7938" width="0" style="1" hidden="1" customWidth="1"/>
    <col min="7939" max="7939" width="28.6640625" style="1" customWidth="1"/>
    <col min="7940" max="7940" width="25.6640625" style="1" customWidth="1"/>
    <col min="7941" max="7941" width="12.1640625" style="1" customWidth="1"/>
    <col min="7942" max="7942" width="27.83203125" style="1" customWidth="1"/>
    <col min="7943" max="7944" width="0" style="1" hidden="1" customWidth="1"/>
    <col min="7945" max="7946" width="16.5" style="1" customWidth="1"/>
    <col min="7947" max="7947" width="10.1640625" style="1" customWidth="1"/>
    <col min="7948" max="7953" width="6.33203125" style="1" customWidth="1"/>
    <col min="7954" max="7954" width="14" style="1" customWidth="1"/>
    <col min="7955" max="8191" width="9.33203125" style="1"/>
    <col min="8192" max="8192" width="5.1640625" style="1" customWidth="1"/>
    <col min="8193" max="8193" width="4.83203125" style="1" customWidth="1"/>
    <col min="8194" max="8194" width="0" style="1" hidden="1" customWidth="1"/>
    <col min="8195" max="8195" width="28.6640625" style="1" customWidth="1"/>
    <col min="8196" max="8196" width="25.6640625" style="1" customWidth="1"/>
    <col min="8197" max="8197" width="12.1640625" style="1" customWidth="1"/>
    <col min="8198" max="8198" width="27.83203125" style="1" customWidth="1"/>
    <col min="8199" max="8200" width="0" style="1" hidden="1" customWidth="1"/>
    <col min="8201" max="8202" width="16.5" style="1" customWidth="1"/>
    <col min="8203" max="8203" width="10.1640625" style="1" customWidth="1"/>
    <col min="8204" max="8209" width="6.33203125" style="1" customWidth="1"/>
    <col min="8210" max="8210" width="14" style="1" customWidth="1"/>
    <col min="8211" max="8447" width="9.33203125" style="1"/>
    <col min="8448" max="8448" width="5.1640625" style="1" customWidth="1"/>
    <col min="8449" max="8449" width="4.83203125" style="1" customWidth="1"/>
    <col min="8450" max="8450" width="0" style="1" hidden="1" customWidth="1"/>
    <col min="8451" max="8451" width="28.6640625" style="1" customWidth="1"/>
    <col min="8452" max="8452" width="25.6640625" style="1" customWidth="1"/>
    <col min="8453" max="8453" width="12.1640625" style="1" customWidth="1"/>
    <col min="8454" max="8454" width="27.83203125" style="1" customWidth="1"/>
    <col min="8455" max="8456" width="0" style="1" hidden="1" customWidth="1"/>
    <col min="8457" max="8458" width="16.5" style="1" customWidth="1"/>
    <col min="8459" max="8459" width="10.1640625" style="1" customWidth="1"/>
    <col min="8460" max="8465" width="6.33203125" style="1" customWidth="1"/>
    <col min="8466" max="8466" width="14" style="1" customWidth="1"/>
    <col min="8467" max="8703" width="9.33203125" style="1"/>
    <col min="8704" max="8704" width="5.1640625" style="1" customWidth="1"/>
    <col min="8705" max="8705" width="4.83203125" style="1" customWidth="1"/>
    <col min="8706" max="8706" width="0" style="1" hidden="1" customWidth="1"/>
    <col min="8707" max="8707" width="28.6640625" style="1" customWidth="1"/>
    <col min="8708" max="8708" width="25.6640625" style="1" customWidth="1"/>
    <col min="8709" max="8709" width="12.1640625" style="1" customWidth="1"/>
    <col min="8710" max="8710" width="27.83203125" style="1" customWidth="1"/>
    <col min="8711" max="8712" width="0" style="1" hidden="1" customWidth="1"/>
    <col min="8713" max="8714" width="16.5" style="1" customWidth="1"/>
    <col min="8715" max="8715" width="10.1640625" style="1" customWidth="1"/>
    <col min="8716" max="8721" width="6.33203125" style="1" customWidth="1"/>
    <col min="8722" max="8722" width="14" style="1" customWidth="1"/>
    <col min="8723" max="8959" width="9.33203125" style="1"/>
    <col min="8960" max="8960" width="5.1640625" style="1" customWidth="1"/>
    <col min="8961" max="8961" width="4.83203125" style="1" customWidth="1"/>
    <col min="8962" max="8962" width="0" style="1" hidden="1" customWidth="1"/>
    <col min="8963" max="8963" width="28.6640625" style="1" customWidth="1"/>
    <col min="8964" max="8964" width="25.6640625" style="1" customWidth="1"/>
    <col min="8965" max="8965" width="12.1640625" style="1" customWidth="1"/>
    <col min="8966" max="8966" width="27.83203125" style="1" customWidth="1"/>
    <col min="8967" max="8968" width="0" style="1" hidden="1" customWidth="1"/>
    <col min="8969" max="8970" width="16.5" style="1" customWidth="1"/>
    <col min="8971" max="8971" width="10.1640625" style="1" customWidth="1"/>
    <col min="8972" max="8977" width="6.33203125" style="1" customWidth="1"/>
    <col min="8978" max="8978" width="14" style="1" customWidth="1"/>
    <col min="8979" max="9215" width="9.33203125" style="1"/>
    <col min="9216" max="9216" width="5.1640625" style="1" customWidth="1"/>
    <col min="9217" max="9217" width="4.83203125" style="1" customWidth="1"/>
    <col min="9218" max="9218" width="0" style="1" hidden="1" customWidth="1"/>
    <col min="9219" max="9219" width="28.6640625" style="1" customWidth="1"/>
    <col min="9220" max="9220" width="25.6640625" style="1" customWidth="1"/>
    <col min="9221" max="9221" width="12.1640625" style="1" customWidth="1"/>
    <col min="9222" max="9222" width="27.83203125" style="1" customWidth="1"/>
    <col min="9223" max="9224" width="0" style="1" hidden="1" customWidth="1"/>
    <col min="9225" max="9226" width="16.5" style="1" customWidth="1"/>
    <col min="9227" max="9227" width="10.1640625" style="1" customWidth="1"/>
    <col min="9228" max="9233" width="6.33203125" style="1" customWidth="1"/>
    <col min="9234" max="9234" width="14" style="1" customWidth="1"/>
    <col min="9235" max="9471" width="9.33203125" style="1"/>
    <col min="9472" max="9472" width="5.1640625" style="1" customWidth="1"/>
    <col min="9473" max="9473" width="4.83203125" style="1" customWidth="1"/>
    <col min="9474" max="9474" width="0" style="1" hidden="1" customWidth="1"/>
    <col min="9475" max="9475" width="28.6640625" style="1" customWidth="1"/>
    <col min="9476" max="9476" width="25.6640625" style="1" customWidth="1"/>
    <col min="9477" max="9477" width="12.1640625" style="1" customWidth="1"/>
    <col min="9478" max="9478" width="27.83203125" style="1" customWidth="1"/>
    <col min="9479" max="9480" width="0" style="1" hidden="1" customWidth="1"/>
    <col min="9481" max="9482" width="16.5" style="1" customWidth="1"/>
    <col min="9483" max="9483" width="10.1640625" style="1" customWidth="1"/>
    <col min="9484" max="9489" width="6.33203125" style="1" customWidth="1"/>
    <col min="9490" max="9490" width="14" style="1" customWidth="1"/>
    <col min="9491" max="9727" width="9.33203125" style="1"/>
    <col min="9728" max="9728" width="5.1640625" style="1" customWidth="1"/>
    <col min="9729" max="9729" width="4.83203125" style="1" customWidth="1"/>
    <col min="9730" max="9730" width="0" style="1" hidden="1" customWidth="1"/>
    <col min="9731" max="9731" width="28.6640625" style="1" customWidth="1"/>
    <col min="9732" max="9732" width="25.6640625" style="1" customWidth="1"/>
    <col min="9733" max="9733" width="12.1640625" style="1" customWidth="1"/>
    <col min="9734" max="9734" width="27.83203125" style="1" customWidth="1"/>
    <col min="9735" max="9736" width="0" style="1" hidden="1" customWidth="1"/>
    <col min="9737" max="9738" width="16.5" style="1" customWidth="1"/>
    <col min="9739" max="9739" width="10.1640625" style="1" customWidth="1"/>
    <col min="9740" max="9745" width="6.33203125" style="1" customWidth="1"/>
    <col min="9746" max="9746" width="14" style="1" customWidth="1"/>
    <col min="9747" max="9983" width="9.33203125" style="1"/>
    <col min="9984" max="9984" width="5.1640625" style="1" customWidth="1"/>
    <col min="9985" max="9985" width="4.83203125" style="1" customWidth="1"/>
    <col min="9986" max="9986" width="0" style="1" hidden="1" customWidth="1"/>
    <col min="9987" max="9987" width="28.6640625" style="1" customWidth="1"/>
    <col min="9988" max="9988" width="25.6640625" style="1" customWidth="1"/>
    <col min="9989" max="9989" width="12.1640625" style="1" customWidth="1"/>
    <col min="9990" max="9990" width="27.83203125" style="1" customWidth="1"/>
    <col min="9991" max="9992" width="0" style="1" hidden="1" customWidth="1"/>
    <col min="9993" max="9994" width="16.5" style="1" customWidth="1"/>
    <col min="9995" max="9995" width="10.1640625" style="1" customWidth="1"/>
    <col min="9996" max="10001" width="6.33203125" style="1" customWidth="1"/>
    <col min="10002" max="10002" width="14" style="1" customWidth="1"/>
    <col min="10003" max="10239" width="9.33203125" style="1"/>
    <col min="10240" max="10240" width="5.1640625" style="1" customWidth="1"/>
    <col min="10241" max="10241" width="4.83203125" style="1" customWidth="1"/>
    <col min="10242" max="10242" width="0" style="1" hidden="1" customWidth="1"/>
    <col min="10243" max="10243" width="28.6640625" style="1" customWidth="1"/>
    <col min="10244" max="10244" width="25.6640625" style="1" customWidth="1"/>
    <col min="10245" max="10245" width="12.1640625" style="1" customWidth="1"/>
    <col min="10246" max="10246" width="27.83203125" style="1" customWidth="1"/>
    <col min="10247" max="10248" width="0" style="1" hidden="1" customWidth="1"/>
    <col min="10249" max="10250" width="16.5" style="1" customWidth="1"/>
    <col min="10251" max="10251" width="10.1640625" style="1" customWidth="1"/>
    <col min="10252" max="10257" width="6.33203125" style="1" customWidth="1"/>
    <col min="10258" max="10258" width="14" style="1" customWidth="1"/>
    <col min="10259" max="10495" width="9.33203125" style="1"/>
    <col min="10496" max="10496" width="5.1640625" style="1" customWidth="1"/>
    <col min="10497" max="10497" width="4.83203125" style="1" customWidth="1"/>
    <col min="10498" max="10498" width="0" style="1" hidden="1" customWidth="1"/>
    <col min="10499" max="10499" width="28.6640625" style="1" customWidth="1"/>
    <col min="10500" max="10500" width="25.6640625" style="1" customWidth="1"/>
    <col min="10501" max="10501" width="12.1640625" style="1" customWidth="1"/>
    <col min="10502" max="10502" width="27.83203125" style="1" customWidth="1"/>
    <col min="10503" max="10504" width="0" style="1" hidden="1" customWidth="1"/>
    <col min="10505" max="10506" width="16.5" style="1" customWidth="1"/>
    <col min="10507" max="10507" width="10.1640625" style="1" customWidth="1"/>
    <col min="10508" max="10513" width="6.33203125" style="1" customWidth="1"/>
    <col min="10514" max="10514" width="14" style="1" customWidth="1"/>
    <col min="10515" max="10751" width="9.33203125" style="1"/>
    <col min="10752" max="10752" width="5.1640625" style="1" customWidth="1"/>
    <col min="10753" max="10753" width="4.83203125" style="1" customWidth="1"/>
    <col min="10754" max="10754" width="0" style="1" hidden="1" customWidth="1"/>
    <col min="10755" max="10755" width="28.6640625" style="1" customWidth="1"/>
    <col min="10756" max="10756" width="25.6640625" style="1" customWidth="1"/>
    <col min="10757" max="10757" width="12.1640625" style="1" customWidth="1"/>
    <col min="10758" max="10758" width="27.83203125" style="1" customWidth="1"/>
    <col min="10759" max="10760" width="0" style="1" hidden="1" customWidth="1"/>
    <col min="10761" max="10762" width="16.5" style="1" customWidth="1"/>
    <col min="10763" max="10763" width="10.1640625" style="1" customWidth="1"/>
    <col min="10764" max="10769" width="6.33203125" style="1" customWidth="1"/>
    <col min="10770" max="10770" width="14" style="1" customWidth="1"/>
    <col min="10771" max="11007" width="9.33203125" style="1"/>
    <col min="11008" max="11008" width="5.1640625" style="1" customWidth="1"/>
    <col min="11009" max="11009" width="4.83203125" style="1" customWidth="1"/>
    <col min="11010" max="11010" width="0" style="1" hidden="1" customWidth="1"/>
    <col min="11011" max="11011" width="28.6640625" style="1" customWidth="1"/>
    <col min="11012" max="11012" width="25.6640625" style="1" customWidth="1"/>
    <col min="11013" max="11013" width="12.1640625" style="1" customWidth="1"/>
    <col min="11014" max="11014" width="27.83203125" style="1" customWidth="1"/>
    <col min="11015" max="11016" width="0" style="1" hidden="1" customWidth="1"/>
    <col min="11017" max="11018" width="16.5" style="1" customWidth="1"/>
    <col min="11019" max="11019" width="10.1640625" style="1" customWidth="1"/>
    <col min="11020" max="11025" width="6.33203125" style="1" customWidth="1"/>
    <col min="11026" max="11026" width="14" style="1" customWidth="1"/>
    <col min="11027" max="11263" width="9.33203125" style="1"/>
    <col min="11264" max="11264" width="5.1640625" style="1" customWidth="1"/>
    <col min="11265" max="11265" width="4.83203125" style="1" customWidth="1"/>
    <col min="11266" max="11266" width="0" style="1" hidden="1" customWidth="1"/>
    <col min="11267" max="11267" width="28.6640625" style="1" customWidth="1"/>
    <col min="11268" max="11268" width="25.6640625" style="1" customWidth="1"/>
    <col min="11269" max="11269" width="12.1640625" style="1" customWidth="1"/>
    <col min="11270" max="11270" width="27.83203125" style="1" customWidth="1"/>
    <col min="11271" max="11272" width="0" style="1" hidden="1" customWidth="1"/>
    <col min="11273" max="11274" width="16.5" style="1" customWidth="1"/>
    <col min="11275" max="11275" width="10.1640625" style="1" customWidth="1"/>
    <col min="11276" max="11281" width="6.33203125" style="1" customWidth="1"/>
    <col min="11282" max="11282" width="14" style="1" customWidth="1"/>
    <col min="11283" max="11519" width="9.33203125" style="1"/>
    <col min="11520" max="11520" width="5.1640625" style="1" customWidth="1"/>
    <col min="11521" max="11521" width="4.83203125" style="1" customWidth="1"/>
    <col min="11522" max="11522" width="0" style="1" hidden="1" customWidth="1"/>
    <col min="11523" max="11523" width="28.6640625" style="1" customWidth="1"/>
    <col min="11524" max="11524" width="25.6640625" style="1" customWidth="1"/>
    <col min="11525" max="11525" width="12.1640625" style="1" customWidth="1"/>
    <col min="11526" max="11526" width="27.83203125" style="1" customWidth="1"/>
    <col min="11527" max="11528" width="0" style="1" hidden="1" customWidth="1"/>
    <col min="11529" max="11530" width="16.5" style="1" customWidth="1"/>
    <col min="11531" max="11531" width="10.1640625" style="1" customWidth="1"/>
    <col min="11532" max="11537" width="6.33203125" style="1" customWidth="1"/>
    <col min="11538" max="11538" width="14" style="1" customWidth="1"/>
    <col min="11539" max="11775" width="9.33203125" style="1"/>
    <col min="11776" max="11776" width="5.1640625" style="1" customWidth="1"/>
    <col min="11777" max="11777" width="4.83203125" style="1" customWidth="1"/>
    <col min="11778" max="11778" width="0" style="1" hidden="1" customWidth="1"/>
    <col min="11779" max="11779" width="28.6640625" style="1" customWidth="1"/>
    <col min="11780" max="11780" width="25.6640625" style="1" customWidth="1"/>
    <col min="11781" max="11781" width="12.1640625" style="1" customWidth="1"/>
    <col min="11782" max="11782" width="27.83203125" style="1" customWidth="1"/>
    <col min="11783" max="11784" width="0" style="1" hidden="1" customWidth="1"/>
    <col min="11785" max="11786" width="16.5" style="1" customWidth="1"/>
    <col min="11787" max="11787" width="10.1640625" style="1" customWidth="1"/>
    <col min="11788" max="11793" width="6.33203125" style="1" customWidth="1"/>
    <col min="11794" max="11794" width="14" style="1" customWidth="1"/>
    <col min="11795" max="12031" width="9.33203125" style="1"/>
    <col min="12032" max="12032" width="5.1640625" style="1" customWidth="1"/>
    <col min="12033" max="12033" width="4.83203125" style="1" customWidth="1"/>
    <col min="12034" max="12034" width="0" style="1" hidden="1" customWidth="1"/>
    <col min="12035" max="12035" width="28.6640625" style="1" customWidth="1"/>
    <col min="12036" max="12036" width="25.6640625" style="1" customWidth="1"/>
    <col min="12037" max="12037" width="12.1640625" style="1" customWidth="1"/>
    <col min="12038" max="12038" width="27.83203125" style="1" customWidth="1"/>
    <col min="12039" max="12040" width="0" style="1" hidden="1" customWidth="1"/>
    <col min="12041" max="12042" width="16.5" style="1" customWidth="1"/>
    <col min="12043" max="12043" width="10.1640625" style="1" customWidth="1"/>
    <col min="12044" max="12049" width="6.33203125" style="1" customWidth="1"/>
    <col min="12050" max="12050" width="14" style="1" customWidth="1"/>
    <col min="12051" max="12287" width="9.33203125" style="1"/>
    <col min="12288" max="12288" width="5.1640625" style="1" customWidth="1"/>
    <col min="12289" max="12289" width="4.83203125" style="1" customWidth="1"/>
    <col min="12290" max="12290" width="0" style="1" hidden="1" customWidth="1"/>
    <col min="12291" max="12291" width="28.6640625" style="1" customWidth="1"/>
    <col min="12292" max="12292" width="25.6640625" style="1" customWidth="1"/>
    <col min="12293" max="12293" width="12.1640625" style="1" customWidth="1"/>
    <col min="12294" max="12294" width="27.83203125" style="1" customWidth="1"/>
    <col min="12295" max="12296" width="0" style="1" hidden="1" customWidth="1"/>
    <col min="12297" max="12298" width="16.5" style="1" customWidth="1"/>
    <col min="12299" max="12299" width="10.1640625" style="1" customWidth="1"/>
    <col min="12300" max="12305" width="6.33203125" style="1" customWidth="1"/>
    <col min="12306" max="12306" width="14" style="1" customWidth="1"/>
    <col min="12307" max="12543" width="9.33203125" style="1"/>
    <col min="12544" max="12544" width="5.1640625" style="1" customWidth="1"/>
    <col min="12545" max="12545" width="4.83203125" style="1" customWidth="1"/>
    <col min="12546" max="12546" width="0" style="1" hidden="1" customWidth="1"/>
    <col min="12547" max="12547" width="28.6640625" style="1" customWidth="1"/>
    <col min="12548" max="12548" width="25.6640625" style="1" customWidth="1"/>
    <col min="12549" max="12549" width="12.1640625" style="1" customWidth="1"/>
    <col min="12550" max="12550" width="27.83203125" style="1" customWidth="1"/>
    <col min="12551" max="12552" width="0" style="1" hidden="1" customWidth="1"/>
    <col min="12553" max="12554" width="16.5" style="1" customWidth="1"/>
    <col min="12555" max="12555" width="10.1640625" style="1" customWidth="1"/>
    <col min="12556" max="12561" width="6.33203125" style="1" customWidth="1"/>
    <col min="12562" max="12562" width="14" style="1" customWidth="1"/>
    <col min="12563" max="12799" width="9.33203125" style="1"/>
    <col min="12800" max="12800" width="5.1640625" style="1" customWidth="1"/>
    <col min="12801" max="12801" width="4.83203125" style="1" customWidth="1"/>
    <col min="12802" max="12802" width="0" style="1" hidden="1" customWidth="1"/>
    <col min="12803" max="12803" width="28.6640625" style="1" customWidth="1"/>
    <col min="12804" max="12804" width="25.6640625" style="1" customWidth="1"/>
    <col min="12805" max="12805" width="12.1640625" style="1" customWidth="1"/>
    <col min="12806" max="12806" width="27.83203125" style="1" customWidth="1"/>
    <col min="12807" max="12808" width="0" style="1" hidden="1" customWidth="1"/>
    <col min="12809" max="12810" width="16.5" style="1" customWidth="1"/>
    <col min="12811" max="12811" width="10.1640625" style="1" customWidth="1"/>
    <col min="12812" max="12817" width="6.33203125" style="1" customWidth="1"/>
    <col min="12818" max="12818" width="14" style="1" customWidth="1"/>
    <col min="12819" max="13055" width="9.33203125" style="1"/>
    <col min="13056" max="13056" width="5.1640625" style="1" customWidth="1"/>
    <col min="13057" max="13057" width="4.83203125" style="1" customWidth="1"/>
    <col min="13058" max="13058" width="0" style="1" hidden="1" customWidth="1"/>
    <col min="13059" max="13059" width="28.6640625" style="1" customWidth="1"/>
    <col min="13060" max="13060" width="25.6640625" style="1" customWidth="1"/>
    <col min="13061" max="13061" width="12.1640625" style="1" customWidth="1"/>
    <col min="13062" max="13062" width="27.83203125" style="1" customWidth="1"/>
    <col min="13063" max="13064" width="0" style="1" hidden="1" customWidth="1"/>
    <col min="13065" max="13066" width="16.5" style="1" customWidth="1"/>
    <col min="13067" max="13067" width="10.1640625" style="1" customWidth="1"/>
    <col min="13068" max="13073" width="6.33203125" style="1" customWidth="1"/>
    <col min="13074" max="13074" width="14" style="1" customWidth="1"/>
    <col min="13075" max="13311" width="9.33203125" style="1"/>
    <col min="13312" max="13312" width="5.1640625" style="1" customWidth="1"/>
    <col min="13313" max="13313" width="4.83203125" style="1" customWidth="1"/>
    <col min="13314" max="13314" width="0" style="1" hidden="1" customWidth="1"/>
    <col min="13315" max="13315" width="28.6640625" style="1" customWidth="1"/>
    <col min="13316" max="13316" width="25.6640625" style="1" customWidth="1"/>
    <col min="13317" max="13317" width="12.1640625" style="1" customWidth="1"/>
    <col min="13318" max="13318" width="27.83203125" style="1" customWidth="1"/>
    <col min="13319" max="13320" width="0" style="1" hidden="1" customWidth="1"/>
    <col min="13321" max="13322" width="16.5" style="1" customWidth="1"/>
    <col min="13323" max="13323" width="10.1640625" style="1" customWidth="1"/>
    <col min="13324" max="13329" width="6.33203125" style="1" customWidth="1"/>
    <col min="13330" max="13330" width="14" style="1" customWidth="1"/>
    <col min="13331" max="13567" width="9.33203125" style="1"/>
    <col min="13568" max="13568" width="5.1640625" style="1" customWidth="1"/>
    <col min="13569" max="13569" width="4.83203125" style="1" customWidth="1"/>
    <col min="13570" max="13570" width="0" style="1" hidden="1" customWidth="1"/>
    <col min="13571" max="13571" width="28.6640625" style="1" customWidth="1"/>
    <col min="13572" max="13572" width="25.6640625" style="1" customWidth="1"/>
    <col min="13573" max="13573" width="12.1640625" style="1" customWidth="1"/>
    <col min="13574" max="13574" width="27.83203125" style="1" customWidth="1"/>
    <col min="13575" max="13576" width="0" style="1" hidden="1" customWidth="1"/>
    <col min="13577" max="13578" width="16.5" style="1" customWidth="1"/>
    <col min="13579" max="13579" width="10.1640625" style="1" customWidth="1"/>
    <col min="13580" max="13585" width="6.33203125" style="1" customWidth="1"/>
    <col min="13586" max="13586" width="14" style="1" customWidth="1"/>
    <col min="13587" max="13823" width="9.33203125" style="1"/>
    <col min="13824" max="13824" width="5.1640625" style="1" customWidth="1"/>
    <col min="13825" max="13825" width="4.83203125" style="1" customWidth="1"/>
    <col min="13826" max="13826" width="0" style="1" hidden="1" customWidth="1"/>
    <col min="13827" max="13827" width="28.6640625" style="1" customWidth="1"/>
    <col min="13828" max="13828" width="25.6640625" style="1" customWidth="1"/>
    <col min="13829" max="13829" width="12.1640625" style="1" customWidth="1"/>
    <col min="13830" max="13830" width="27.83203125" style="1" customWidth="1"/>
    <col min="13831" max="13832" width="0" style="1" hidden="1" customWidth="1"/>
    <col min="13833" max="13834" width="16.5" style="1" customWidth="1"/>
    <col min="13835" max="13835" width="10.1640625" style="1" customWidth="1"/>
    <col min="13836" max="13841" width="6.33203125" style="1" customWidth="1"/>
    <col min="13842" max="13842" width="14" style="1" customWidth="1"/>
    <col min="13843" max="14079" width="9.33203125" style="1"/>
    <col min="14080" max="14080" width="5.1640625" style="1" customWidth="1"/>
    <col min="14081" max="14081" width="4.83203125" style="1" customWidth="1"/>
    <col min="14082" max="14082" width="0" style="1" hidden="1" customWidth="1"/>
    <col min="14083" max="14083" width="28.6640625" style="1" customWidth="1"/>
    <col min="14084" max="14084" width="25.6640625" style="1" customWidth="1"/>
    <col min="14085" max="14085" width="12.1640625" style="1" customWidth="1"/>
    <col min="14086" max="14086" width="27.83203125" style="1" customWidth="1"/>
    <col min="14087" max="14088" width="0" style="1" hidden="1" customWidth="1"/>
    <col min="14089" max="14090" width="16.5" style="1" customWidth="1"/>
    <col min="14091" max="14091" width="10.1640625" style="1" customWidth="1"/>
    <col min="14092" max="14097" width="6.33203125" style="1" customWidth="1"/>
    <col min="14098" max="14098" width="14" style="1" customWidth="1"/>
    <col min="14099" max="14335" width="9.33203125" style="1"/>
    <col min="14336" max="14336" width="5.1640625" style="1" customWidth="1"/>
    <col min="14337" max="14337" width="4.83203125" style="1" customWidth="1"/>
    <col min="14338" max="14338" width="0" style="1" hidden="1" customWidth="1"/>
    <col min="14339" max="14339" width="28.6640625" style="1" customWidth="1"/>
    <col min="14340" max="14340" width="25.6640625" style="1" customWidth="1"/>
    <col min="14341" max="14341" width="12.1640625" style="1" customWidth="1"/>
    <col min="14342" max="14342" width="27.83203125" style="1" customWidth="1"/>
    <col min="14343" max="14344" width="0" style="1" hidden="1" customWidth="1"/>
    <col min="14345" max="14346" width="16.5" style="1" customWidth="1"/>
    <col min="14347" max="14347" width="10.1640625" style="1" customWidth="1"/>
    <col min="14348" max="14353" width="6.33203125" style="1" customWidth="1"/>
    <col min="14354" max="14354" width="14" style="1" customWidth="1"/>
    <col min="14355" max="14591" width="9.33203125" style="1"/>
    <col min="14592" max="14592" width="5.1640625" style="1" customWidth="1"/>
    <col min="14593" max="14593" width="4.83203125" style="1" customWidth="1"/>
    <col min="14594" max="14594" width="0" style="1" hidden="1" customWidth="1"/>
    <col min="14595" max="14595" width="28.6640625" style="1" customWidth="1"/>
    <col min="14596" max="14596" width="25.6640625" style="1" customWidth="1"/>
    <col min="14597" max="14597" width="12.1640625" style="1" customWidth="1"/>
    <col min="14598" max="14598" width="27.83203125" style="1" customWidth="1"/>
    <col min="14599" max="14600" width="0" style="1" hidden="1" customWidth="1"/>
    <col min="14601" max="14602" width="16.5" style="1" customWidth="1"/>
    <col min="14603" max="14603" width="10.1640625" style="1" customWidth="1"/>
    <col min="14604" max="14609" width="6.33203125" style="1" customWidth="1"/>
    <col min="14610" max="14610" width="14" style="1" customWidth="1"/>
    <col min="14611" max="14847" width="9.33203125" style="1"/>
    <col min="14848" max="14848" width="5.1640625" style="1" customWidth="1"/>
    <col min="14849" max="14849" width="4.83203125" style="1" customWidth="1"/>
    <col min="14850" max="14850" width="0" style="1" hidden="1" customWidth="1"/>
    <col min="14851" max="14851" width="28.6640625" style="1" customWidth="1"/>
    <col min="14852" max="14852" width="25.6640625" style="1" customWidth="1"/>
    <col min="14853" max="14853" width="12.1640625" style="1" customWidth="1"/>
    <col min="14854" max="14854" width="27.83203125" style="1" customWidth="1"/>
    <col min="14855" max="14856" width="0" style="1" hidden="1" customWidth="1"/>
    <col min="14857" max="14858" width="16.5" style="1" customWidth="1"/>
    <col min="14859" max="14859" width="10.1640625" style="1" customWidth="1"/>
    <col min="14860" max="14865" width="6.33203125" style="1" customWidth="1"/>
    <col min="14866" max="14866" width="14" style="1" customWidth="1"/>
    <col min="14867" max="15103" width="9.33203125" style="1"/>
    <col min="15104" max="15104" width="5.1640625" style="1" customWidth="1"/>
    <col min="15105" max="15105" width="4.83203125" style="1" customWidth="1"/>
    <col min="15106" max="15106" width="0" style="1" hidden="1" customWidth="1"/>
    <col min="15107" max="15107" width="28.6640625" style="1" customWidth="1"/>
    <col min="15108" max="15108" width="25.6640625" style="1" customWidth="1"/>
    <col min="15109" max="15109" width="12.1640625" style="1" customWidth="1"/>
    <col min="15110" max="15110" width="27.83203125" style="1" customWidth="1"/>
    <col min="15111" max="15112" width="0" style="1" hidden="1" customWidth="1"/>
    <col min="15113" max="15114" width="16.5" style="1" customWidth="1"/>
    <col min="15115" max="15115" width="10.1640625" style="1" customWidth="1"/>
    <col min="15116" max="15121" width="6.33203125" style="1" customWidth="1"/>
    <col min="15122" max="15122" width="14" style="1" customWidth="1"/>
    <col min="15123" max="15359" width="9.33203125" style="1"/>
    <col min="15360" max="15360" width="5.1640625" style="1" customWidth="1"/>
    <col min="15361" max="15361" width="4.83203125" style="1" customWidth="1"/>
    <col min="15362" max="15362" width="0" style="1" hidden="1" customWidth="1"/>
    <col min="15363" max="15363" width="28.6640625" style="1" customWidth="1"/>
    <col min="15364" max="15364" width="25.6640625" style="1" customWidth="1"/>
    <col min="15365" max="15365" width="12.1640625" style="1" customWidth="1"/>
    <col min="15366" max="15366" width="27.83203125" style="1" customWidth="1"/>
    <col min="15367" max="15368" width="0" style="1" hidden="1" customWidth="1"/>
    <col min="15369" max="15370" width="16.5" style="1" customWidth="1"/>
    <col min="15371" max="15371" width="10.1640625" style="1" customWidth="1"/>
    <col min="15372" max="15377" width="6.33203125" style="1" customWidth="1"/>
    <col min="15378" max="15378" width="14" style="1" customWidth="1"/>
    <col min="15379" max="15615" width="9.33203125" style="1"/>
    <col min="15616" max="15616" width="5.1640625" style="1" customWidth="1"/>
    <col min="15617" max="15617" width="4.83203125" style="1" customWidth="1"/>
    <col min="15618" max="15618" width="0" style="1" hidden="1" customWidth="1"/>
    <col min="15619" max="15619" width="28.6640625" style="1" customWidth="1"/>
    <col min="15620" max="15620" width="25.6640625" style="1" customWidth="1"/>
    <col min="15621" max="15621" width="12.1640625" style="1" customWidth="1"/>
    <col min="15622" max="15622" width="27.83203125" style="1" customWidth="1"/>
    <col min="15623" max="15624" width="0" style="1" hidden="1" customWidth="1"/>
    <col min="15625" max="15626" width="16.5" style="1" customWidth="1"/>
    <col min="15627" max="15627" width="10.1640625" style="1" customWidth="1"/>
    <col min="15628" max="15633" width="6.33203125" style="1" customWidth="1"/>
    <col min="15634" max="15634" width="14" style="1" customWidth="1"/>
    <col min="15635" max="15871" width="9.33203125" style="1"/>
    <col min="15872" max="15872" width="5.1640625" style="1" customWidth="1"/>
    <col min="15873" max="15873" width="4.83203125" style="1" customWidth="1"/>
    <col min="15874" max="15874" width="0" style="1" hidden="1" customWidth="1"/>
    <col min="15875" max="15875" width="28.6640625" style="1" customWidth="1"/>
    <col min="15876" max="15876" width="25.6640625" style="1" customWidth="1"/>
    <col min="15877" max="15877" width="12.1640625" style="1" customWidth="1"/>
    <col min="15878" max="15878" width="27.83203125" style="1" customWidth="1"/>
    <col min="15879" max="15880" width="0" style="1" hidden="1" customWidth="1"/>
    <col min="15881" max="15882" width="16.5" style="1" customWidth="1"/>
    <col min="15883" max="15883" width="10.1640625" style="1" customWidth="1"/>
    <col min="15884" max="15889" width="6.33203125" style="1" customWidth="1"/>
    <col min="15890" max="15890" width="14" style="1" customWidth="1"/>
    <col min="15891" max="16127" width="9.33203125" style="1"/>
    <col min="16128" max="16128" width="5.1640625" style="1" customWidth="1"/>
    <col min="16129" max="16129" width="4.83203125" style="1" customWidth="1"/>
    <col min="16130" max="16130" width="0" style="1" hidden="1" customWidth="1"/>
    <col min="16131" max="16131" width="28.6640625" style="1" customWidth="1"/>
    <col min="16132" max="16132" width="25.6640625" style="1" customWidth="1"/>
    <col min="16133" max="16133" width="12.1640625" style="1" customWidth="1"/>
    <col min="16134" max="16134" width="27.83203125" style="1" customWidth="1"/>
    <col min="16135" max="16136" width="0" style="1" hidden="1" customWidth="1"/>
    <col min="16137" max="16138" width="16.5" style="1" customWidth="1"/>
    <col min="16139" max="16139" width="10.1640625" style="1" customWidth="1"/>
    <col min="16140" max="16145" width="6.33203125" style="1" customWidth="1"/>
    <col min="16146" max="16146" width="14" style="1" customWidth="1"/>
    <col min="16147" max="16384" width="9.33203125" style="1"/>
  </cols>
  <sheetData>
    <row r="1" spans="1:18" ht="33.75" customHeight="1">
      <c r="A1" s="592" t="s">
        <v>1900</v>
      </c>
      <c r="B1" s="592"/>
      <c r="C1" s="592"/>
      <c r="D1" s="589" t="s">
        <v>1895</v>
      </c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</row>
    <row r="2" spans="1:18" ht="33.75" customHeight="1">
      <c r="A2" s="592"/>
      <c r="B2" s="592"/>
      <c r="C2" s="592"/>
      <c r="D2" s="590" t="s">
        <v>1898</v>
      </c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</row>
    <row r="3" spans="1:18" ht="33.75" customHeight="1">
      <c r="A3" s="18"/>
      <c r="B3" s="18"/>
      <c r="C3" s="18"/>
      <c r="D3" s="591" t="s">
        <v>1897</v>
      </c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</row>
    <row r="4" spans="1:18" ht="33.75" customHeight="1">
      <c r="A4" s="18"/>
      <c r="B4" s="18"/>
      <c r="C4" s="18"/>
      <c r="D4" s="589" t="s">
        <v>1896</v>
      </c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</row>
    <row r="5" spans="1:18" ht="33" customHeight="1">
      <c r="A5" s="12"/>
      <c r="B5" s="13"/>
      <c r="C5" s="588" t="s">
        <v>1779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19"/>
    </row>
    <row r="6" spans="1:18" ht="39" customHeight="1">
      <c r="A6" s="158" t="s">
        <v>1727</v>
      </c>
      <c r="B6" s="158" t="s">
        <v>1899</v>
      </c>
      <c r="C6" s="506" t="s">
        <v>1732</v>
      </c>
      <c r="D6" s="20" t="s" ph="1">
        <v>1740</v>
      </c>
      <c r="E6" s="158" t="s">
        <v>247</v>
      </c>
      <c r="F6" s="286" t="s">
        <v>1733</v>
      </c>
      <c r="G6" s="160" t="s">
        <v>245</v>
      </c>
      <c r="H6" s="158" t="s">
        <v>247</v>
      </c>
      <c r="I6" s="158" t="s">
        <v>248</v>
      </c>
      <c r="J6" s="158" t="s">
        <v>1728</v>
      </c>
      <c r="K6" s="2" t="s">
        <v>1730</v>
      </c>
      <c r="L6" s="3" t="s">
        <v>1731</v>
      </c>
      <c r="M6" s="3" t="s">
        <v>1735</v>
      </c>
      <c r="N6" s="3" t="s">
        <v>1739</v>
      </c>
      <c r="O6" s="515" t="s">
        <v>1741</v>
      </c>
      <c r="P6" s="4" t="s">
        <v>1736</v>
      </c>
      <c r="Q6" s="3" t="s">
        <v>1737</v>
      </c>
      <c r="R6" s="5" t="s">
        <v>1738</v>
      </c>
    </row>
    <row r="7" spans="1:18" ht="34.5" customHeight="1">
      <c r="A7" s="527">
        <v>1</v>
      </c>
      <c r="B7" s="221" t="s">
        <v>1780</v>
      </c>
      <c r="C7" s="507" t="str" ph="1">
        <f>B7&amp;"小学校"</f>
        <v>プラザ小学校</v>
      </c>
      <c r="D7" s="31" t="s" ph="1">
        <v>1794</v>
      </c>
      <c r="E7" s="161" t="s">
        <v>1781</v>
      </c>
      <c r="F7" s="163" t="str" ph="1">
        <f>"水戸市"&amp;G7</f>
        <v>水戸市大場町933-1</v>
      </c>
      <c r="G7" s="163" t="s">
        <v>1782</v>
      </c>
      <c r="H7" s="161" t="s">
        <v>1781</v>
      </c>
      <c r="I7" s="512">
        <v>292691300</v>
      </c>
      <c r="J7" s="512">
        <v>292691304</v>
      </c>
      <c r="K7" s="10" t="s">
        <v>1813</v>
      </c>
      <c r="L7" s="11" t="s">
        <v>1783</v>
      </c>
      <c r="M7" s="11" t="s">
        <v>1784</v>
      </c>
      <c r="N7" s="11" t="s">
        <v>1788</v>
      </c>
      <c r="O7" s="516" t="s">
        <v>1785</v>
      </c>
      <c r="P7" s="11" t="s">
        <v>1786</v>
      </c>
      <c r="Q7" s="11" t="s">
        <v>1787</v>
      </c>
      <c r="R7" s="11"/>
    </row>
    <row r="8" spans="1:18" ht="34.5" customHeight="1">
      <c r="A8" s="526">
        <v>2</v>
      </c>
      <c r="B8" s="508"/>
      <c r="C8" s="509" ph="1"/>
      <c r="D8" s="21" ph="1"/>
      <c r="E8" s="165"/>
      <c r="F8" s="167" ph="1"/>
      <c r="G8" s="167"/>
      <c r="H8" s="165"/>
      <c r="I8" s="513"/>
      <c r="J8" s="513"/>
      <c r="K8" s="6"/>
      <c r="L8" s="7"/>
      <c r="M8" s="7"/>
      <c r="N8" s="7"/>
      <c r="O8" s="517"/>
      <c r="P8" s="7"/>
      <c r="Q8" s="7"/>
      <c r="R8" s="7"/>
    </row>
    <row r="9" spans="1:18" ht="34.5" customHeight="1">
      <c r="A9" s="526">
        <v>3</v>
      </c>
      <c r="B9" s="508"/>
      <c r="C9" s="509" ph="1"/>
      <c r="D9" s="21" ph="1"/>
      <c r="E9" s="165"/>
      <c r="F9" s="167" ph="1"/>
      <c r="G9" s="167"/>
      <c r="H9" s="165"/>
      <c r="I9" s="513"/>
      <c r="J9" s="513"/>
      <c r="K9" s="6"/>
      <c r="L9" s="7"/>
      <c r="M9" s="7"/>
      <c r="N9" s="7"/>
      <c r="O9" s="517"/>
      <c r="P9" s="7"/>
      <c r="Q9" s="7"/>
      <c r="R9" s="7"/>
    </row>
    <row r="10" spans="1:18" ht="34.5" customHeight="1">
      <c r="A10" s="526">
        <v>4</v>
      </c>
      <c r="B10" s="508"/>
      <c r="C10" s="509" ph="1"/>
      <c r="D10" s="21" ph="1"/>
      <c r="E10" s="165"/>
      <c r="F10" s="167" ph="1"/>
      <c r="G10" s="167"/>
      <c r="H10" s="165"/>
      <c r="I10" s="513"/>
      <c r="J10" s="513"/>
      <c r="K10" s="6"/>
      <c r="L10" s="7"/>
      <c r="M10" s="7"/>
      <c r="N10" s="7"/>
      <c r="O10" s="517"/>
      <c r="P10" s="7"/>
      <c r="Q10" s="7"/>
      <c r="R10" s="7"/>
    </row>
    <row r="11" spans="1:18" ht="34.5" customHeight="1">
      <c r="A11" s="526">
        <v>5</v>
      </c>
      <c r="B11" s="508"/>
      <c r="C11" s="509" ph="1"/>
      <c r="D11" s="21" ph="1"/>
      <c r="E11" s="165"/>
      <c r="F11" s="167" ph="1"/>
      <c r="G11" s="167"/>
      <c r="H11" s="165"/>
      <c r="I11" s="513"/>
      <c r="J11" s="513"/>
      <c r="K11" s="6"/>
      <c r="L11" s="7"/>
      <c r="M11" s="7"/>
      <c r="N11" s="7"/>
      <c r="O11" s="517"/>
      <c r="P11" s="7"/>
      <c r="Q11" s="7"/>
      <c r="R11" s="7"/>
    </row>
    <row r="12" spans="1:18" ht="34.5" customHeight="1">
      <c r="A12" s="526">
        <v>6</v>
      </c>
      <c r="B12" s="508"/>
      <c r="C12" s="509" ph="1"/>
      <c r="D12" s="21" ph="1"/>
      <c r="E12" s="165"/>
      <c r="F12" s="167" ph="1"/>
      <c r="G12" s="167"/>
      <c r="H12" s="165"/>
      <c r="I12" s="513"/>
      <c r="J12" s="513"/>
      <c r="K12" s="6"/>
      <c r="L12" s="7"/>
      <c r="M12" s="7"/>
      <c r="N12" s="7"/>
      <c r="O12" s="517"/>
      <c r="P12" s="7"/>
      <c r="Q12" s="7"/>
      <c r="R12" s="7"/>
    </row>
    <row r="13" spans="1:18" ht="34.5" customHeight="1">
      <c r="A13" s="526">
        <v>7</v>
      </c>
      <c r="B13" s="508"/>
      <c r="C13" s="509" ph="1"/>
      <c r="D13" s="21" ph="1"/>
      <c r="E13" s="165"/>
      <c r="F13" s="167" ph="1"/>
      <c r="G13" s="167"/>
      <c r="H13" s="165"/>
      <c r="I13" s="513"/>
      <c r="J13" s="513"/>
      <c r="K13" s="6"/>
      <c r="L13" s="7"/>
      <c r="M13" s="7"/>
      <c r="N13" s="7"/>
      <c r="O13" s="517"/>
      <c r="P13" s="7"/>
      <c r="Q13" s="7"/>
      <c r="R13" s="7"/>
    </row>
    <row r="14" spans="1:18" ht="34.5" customHeight="1">
      <c r="A14" s="528">
        <v>8</v>
      </c>
      <c r="B14" s="519"/>
      <c r="C14" s="520" ph="1"/>
      <c r="D14" s="521" ph="1"/>
      <c r="E14" s="32"/>
      <c r="F14" s="174" ph="1"/>
      <c r="G14" s="174"/>
      <c r="H14" s="32"/>
      <c r="I14" s="522"/>
      <c r="J14" s="522"/>
      <c r="K14" s="523"/>
      <c r="L14" s="524"/>
      <c r="M14" s="524"/>
      <c r="N14" s="524"/>
      <c r="O14" s="525"/>
      <c r="P14" s="524"/>
      <c r="Q14" s="524"/>
      <c r="R14" s="524"/>
    </row>
    <row r="15" spans="1:18" ht="34.5" customHeight="1">
      <c r="A15" s="527">
        <v>9</v>
      </c>
      <c r="B15" s="221" t="s">
        <v>1780</v>
      </c>
      <c r="C15" s="507" t="str" ph="1">
        <f>B15&amp;"中学校"</f>
        <v>プラザ中学校</v>
      </c>
      <c r="D15" s="23" t="s" ph="1">
        <v>1790</v>
      </c>
      <c r="E15" s="161" t="s">
        <v>1781</v>
      </c>
      <c r="F15" s="163" t="str" ph="1">
        <f>"水戸市"&amp;G15</f>
        <v>水戸市大場町933-1</v>
      </c>
      <c r="G15" s="163" t="s">
        <v>1782</v>
      </c>
      <c r="H15" s="161" t="s">
        <v>1781</v>
      </c>
      <c r="I15" s="512">
        <v>292691301</v>
      </c>
      <c r="J15" s="512">
        <v>292691304</v>
      </c>
      <c r="K15" s="10" t="s">
        <v>1814</v>
      </c>
      <c r="L15" s="11" t="s">
        <v>1789</v>
      </c>
      <c r="M15" s="11" t="s">
        <v>1901</v>
      </c>
      <c r="N15" s="11" t="s">
        <v>1795</v>
      </c>
      <c r="O15" s="516" t="s">
        <v>1791</v>
      </c>
      <c r="P15" s="11" t="s">
        <v>1792</v>
      </c>
      <c r="Q15" s="11" t="s">
        <v>1793</v>
      </c>
      <c r="R15" s="11"/>
    </row>
    <row r="16" spans="1:18" ht="34.5" customHeight="1">
      <c r="A16" s="526">
        <v>10</v>
      </c>
      <c r="B16" s="508"/>
      <c r="C16" s="509" ph="1"/>
      <c r="D16" s="21" ph="1"/>
      <c r="E16" s="165"/>
      <c r="F16" s="167" ph="1"/>
      <c r="G16" s="167"/>
      <c r="H16" s="165"/>
      <c r="I16" s="513"/>
      <c r="J16" s="513"/>
      <c r="K16" s="6"/>
      <c r="L16" s="7"/>
      <c r="M16" s="7"/>
      <c r="N16" s="7"/>
      <c r="O16" s="517"/>
      <c r="P16" s="7"/>
      <c r="Q16" s="7"/>
      <c r="R16" s="7"/>
    </row>
    <row r="17" spans="1:18" ht="34.5" customHeight="1">
      <c r="A17" s="526">
        <v>11</v>
      </c>
      <c r="B17" s="508"/>
      <c r="C17" s="509" ph="1"/>
      <c r="D17" s="21" ph="1"/>
      <c r="E17" s="165"/>
      <c r="F17" s="167" ph="1"/>
      <c r="G17" s="167"/>
      <c r="H17" s="165"/>
      <c r="I17" s="513"/>
      <c r="J17" s="513"/>
      <c r="K17" s="6"/>
      <c r="L17" s="7"/>
      <c r="M17" s="7"/>
      <c r="N17" s="7"/>
      <c r="O17" s="517"/>
      <c r="P17" s="7"/>
      <c r="Q17" s="7"/>
      <c r="R17" s="7"/>
    </row>
    <row r="18" spans="1:18" ht="34.5" customHeight="1">
      <c r="A18" s="529">
        <v>12</v>
      </c>
      <c r="B18" s="510"/>
      <c r="C18" s="511" ph="1"/>
      <c r="D18" s="22" ph="1"/>
      <c r="E18" s="169"/>
      <c r="F18" s="171" ph="1"/>
      <c r="G18" s="171"/>
      <c r="H18" s="169"/>
      <c r="I18" s="514"/>
      <c r="J18" s="514"/>
      <c r="K18" s="8"/>
      <c r="L18" s="9"/>
      <c r="M18" s="9"/>
      <c r="N18" s="9"/>
      <c r="O18" s="518"/>
      <c r="P18" s="9"/>
      <c r="Q18" s="9"/>
      <c r="R18" s="9"/>
    </row>
    <row r="23" spans="1:18" ht="12">
      <c r="B23" s="14"/>
      <c r="C23" s="24"/>
      <c r="D23" s="25"/>
      <c r="F23" s="24"/>
    </row>
    <row r="24" spans="1:18" ht="12">
      <c r="B24" s="14"/>
      <c r="C24" s="24"/>
      <c r="D24" s="25"/>
      <c r="F24" s="24"/>
    </row>
    <row r="33" spans="2:6" ht="12">
      <c r="B33" s="14"/>
      <c r="C33" s="24"/>
      <c r="D33" s="25"/>
      <c r="F33" s="24"/>
    </row>
    <row r="35" spans="2:6" ht="12">
      <c r="B35" s="14"/>
      <c r="C35" s="24"/>
      <c r="D35" s="25"/>
      <c r="F35" s="24"/>
    </row>
    <row r="36" spans="2:6" ht="12">
      <c r="B36" s="14"/>
      <c r="C36" s="24"/>
      <c r="D36" s="25"/>
      <c r="F36" s="24"/>
    </row>
    <row r="38" spans="2:6" ht="12">
      <c r="B38" s="14"/>
      <c r="C38" s="24"/>
      <c r="D38" s="25"/>
      <c r="F38" s="24"/>
    </row>
    <row r="46" spans="2:6" ht="12">
      <c r="B46" s="14"/>
      <c r="C46" s="24"/>
      <c r="D46" s="25"/>
      <c r="F46" s="24"/>
    </row>
    <row r="48" spans="2:6" ht="12">
      <c r="B48" s="14"/>
      <c r="C48" s="24"/>
      <c r="D48" s="25"/>
      <c r="F48" s="24"/>
    </row>
    <row r="49" spans="2:6" ht="12">
      <c r="B49" s="14"/>
      <c r="C49" s="24"/>
      <c r="D49" s="25"/>
      <c r="F49" s="24"/>
    </row>
    <row r="51" spans="2:6" ht="12">
      <c r="B51" s="14"/>
      <c r="C51" s="24"/>
      <c r="D51" s="25"/>
      <c r="F51" s="24"/>
    </row>
    <row r="59" spans="2:6" ht="12">
      <c r="B59" s="14"/>
      <c r="C59" s="24"/>
      <c r="D59" s="25"/>
      <c r="F59" s="24"/>
    </row>
    <row r="61" spans="2:6" ht="12">
      <c r="B61" s="14"/>
      <c r="C61" s="24"/>
      <c r="D61" s="25"/>
      <c r="F61" s="24"/>
    </row>
    <row r="62" spans="2:6" ht="12">
      <c r="B62" s="14"/>
      <c r="C62" s="24"/>
      <c r="D62" s="25"/>
      <c r="F62" s="24"/>
    </row>
    <row r="64" spans="2:6" ht="12">
      <c r="B64" s="14"/>
      <c r="C64" s="24"/>
      <c r="D64" s="25"/>
      <c r="F64" s="24"/>
    </row>
    <row r="72" spans="2:6" ht="12">
      <c r="B72" s="14"/>
      <c r="C72" s="24"/>
      <c r="D72" s="25"/>
      <c r="F72" s="24"/>
    </row>
    <row r="74" spans="2:6" ht="12">
      <c r="B74" s="14"/>
      <c r="C74" s="24"/>
      <c r="D74" s="25"/>
      <c r="F74" s="24"/>
    </row>
    <row r="75" spans="2:6" ht="12">
      <c r="B75" s="14"/>
      <c r="C75" s="24"/>
      <c r="D75" s="25"/>
      <c r="F75" s="24"/>
    </row>
    <row r="77" spans="2:6" ht="12">
      <c r="B77" s="14"/>
      <c r="C77" s="24"/>
      <c r="D77" s="25"/>
      <c r="F77" s="24"/>
    </row>
    <row r="85" spans="2:6" ht="12">
      <c r="B85" s="14"/>
      <c r="C85" s="24"/>
      <c r="D85" s="25"/>
      <c r="F85" s="24"/>
    </row>
    <row r="87" spans="2:6" ht="12">
      <c r="B87" s="14"/>
      <c r="C87" s="24"/>
      <c r="D87" s="25"/>
      <c r="F87" s="24"/>
    </row>
    <row r="88" spans="2:6" ht="12">
      <c r="B88" s="14"/>
      <c r="C88" s="24"/>
      <c r="D88" s="25"/>
      <c r="F88" s="24"/>
    </row>
    <row r="90" spans="2:6" ht="12">
      <c r="B90" s="14"/>
      <c r="C90" s="24"/>
      <c r="D90" s="25"/>
      <c r="F90" s="24"/>
    </row>
    <row r="98" spans="2:6" ht="12">
      <c r="B98" s="14"/>
      <c r="C98" s="24"/>
      <c r="D98" s="25"/>
      <c r="F98" s="24"/>
    </row>
    <row r="100" spans="2:6" ht="12">
      <c r="B100" s="14"/>
      <c r="C100" s="24"/>
      <c r="D100" s="25"/>
      <c r="F100" s="24"/>
    </row>
    <row r="101" spans="2:6" ht="12">
      <c r="B101" s="14"/>
      <c r="C101" s="24"/>
      <c r="D101" s="25"/>
      <c r="F101" s="24"/>
    </row>
    <row r="103" spans="2:6" ht="12">
      <c r="B103" s="14"/>
      <c r="C103" s="24"/>
      <c r="D103" s="25"/>
      <c r="F103" s="24"/>
    </row>
    <row r="105" spans="2:6" ht="12">
      <c r="B105" s="14"/>
      <c r="C105" s="24"/>
      <c r="D105" s="25"/>
      <c r="F105" s="24"/>
    </row>
    <row r="106" spans="2:6" ht="12">
      <c r="B106" s="14"/>
      <c r="C106" s="24"/>
      <c r="D106" s="25"/>
      <c r="F106" s="24"/>
    </row>
    <row r="107" spans="2:6" ht="12">
      <c r="B107" s="14"/>
      <c r="C107" s="24"/>
      <c r="D107" s="25"/>
      <c r="F107" s="24"/>
    </row>
    <row r="108" spans="2:6" ht="12">
      <c r="B108" s="14"/>
      <c r="C108" s="24"/>
      <c r="D108" s="25"/>
      <c r="F108" s="24"/>
    </row>
    <row r="109" spans="2:6" ht="12">
      <c r="B109" s="14"/>
      <c r="C109" s="24"/>
      <c r="D109" s="25"/>
      <c r="F109" s="24"/>
    </row>
    <row r="110" spans="2:6" ht="12">
      <c r="B110" s="14"/>
      <c r="C110" s="24"/>
      <c r="D110" s="25"/>
      <c r="F110" s="24"/>
    </row>
    <row r="111" spans="2:6" ht="12">
      <c r="B111" s="14"/>
      <c r="C111" s="24"/>
      <c r="D111" s="25"/>
      <c r="F111" s="24"/>
    </row>
    <row r="112" spans="2:6" ht="12">
      <c r="B112" s="14"/>
      <c r="C112" s="24"/>
      <c r="D112" s="25"/>
      <c r="F112" s="24"/>
    </row>
    <row r="113" spans="2:6" ht="12">
      <c r="B113" s="14"/>
      <c r="C113" s="24"/>
      <c r="D113" s="25"/>
      <c r="F113" s="24"/>
    </row>
    <row r="114" spans="2:6" ht="12">
      <c r="B114" s="14"/>
      <c r="C114" s="24"/>
      <c r="D114" s="25"/>
      <c r="F114" s="24"/>
    </row>
    <row r="116" spans="2:6" ht="12">
      <c r="B116" s="14"/>
      <c r="C116" s="24"/>
      <c r="D116" s="25"/>
      <c r="F116" s="24"/>
    </row>
    <row r="117" spans="2:6" ht="12">
      <c r="B117" s="14"/>
      <c r="C117" s="24"/>
      <c r="D117" s="25"/>
      <c r="F117" s="24"/>
    </row>
    <row r="119" spans="2:6" ht="12">
      <c r="B119" s="14"/>
      <c r="C119" s="24"/>
      <c r="D119" s="25"/>
      <c r="F119" s="24"/>
    </row>
    <row r="121" spans="2:6" ht="12">
      <c r="B121" s="14"/>
      <c r="C121" s="24"/>
      <c r="D121" s="25"/>
      <c r="F121" s="24"/>
    </row>
    <row r="122" spans="2:6" ht="12">
      <c r="B122" s="14"/>
      <c r="C122" s="24"/>
      <c r="D122" s="25"/>
      <c r="F122" s="24"/>
    </row>
    <row r="123" spans="2:6" ht="12">
      <c r="B123" s="14"/>
      <c r="C123" s="24"/>
      <c r="D123" s="25"/>
      <c r="F123" s="24"/>
    </row>
    <row r="124" spans="2:6" ht="12">
      <c r="B124" s="14"/>
      <c r="C124" s="24"/>
      <c r="D124" s="25"/>
      <c r="F124" s="24"/>
    </row>
    <row r="125" spans="2:6" ht="12">
      <c r="B125" s="14"/>
      <c r="C125" s="24"/>
      <c r="D125" s="25"/>
      <c r="F125" s="24"/>
    </row>
    <row r="126" spans="2:6" ht="12">
      <c r="B126" s="14"/>
      <c r="C126" s="24"/>
      <c r="D126" s="25"/>
      <c r="F126" s="24"/>
    </row>
    <row r="127" spans="2:6" ht="12">
      <c r="B127" s="14"/>
      <c r="C127" s="24"/>
      <c r="D127" s="25"/>
      <c r="F127" s="24"/>
    </row>
    <row r="128" spans="2:6" ht="12">
      <c r="B128" s="14"/>
      <c r="C128" s="24"/>
      <c r="D128" s="25"/>
      <c r="F128" s="24"/>
    </row>
    <row r="130" spans="2:6" ht="12">
      <c r="B130" s="14"/>
      <c r="C130" s="24"/>
      <c r="D130" s="25"/>
      <c r="F130" s="24"/>
    </row>
    <row r="131" spans="2:6" ht="12">
      <c r="B131" s="14"/>
      <c r="C131" s="24"/>
      <c r="D131" s="25"/>
      <c r="F131" s="24"/>
    </row>
    <row r="132" spans="2:6" ht="12">
      <c r="B132" s="14"/>
      <c r="C132" s="24"/>
      <c r="D132" s="25"/>
      <c r="F132" s="24"/>
    </row>
    <row r="133" spans="2:6" ht="12">
      <c r="B133" s="14"/>
      <c r="C133" s="24"/>
      <c r="D133" s="25"/>
      <c r="F133" s="24"/>
    </row>
    <row r="134" spans="2:6" ht="12">
      <c r="B134" s="14"/>
      <c r="C134" s="24"/>
      <c r="D134" s="25"/>
      <c r="F134" s="24"/>
    </row>
    <row r="135" spans="2:6" ht="12">
      <c r="B135" s="14"/>
      <c r="C135" s="24"/>
      <c r="D135" s="25"/>
      <c r="F135" s="24"/>
    </row>
    <row r="136" spans="2:6" ht="12">
      <c r="B136" s="14"/>
      <c r="C136" s="24"/>
      <c r="D136" s="25"/>
      <c r="F136" s="24"/>
    </row>
    <row r="137" spans="2:6" ht="12">
      <c r="B137" s="14"/>
      <c r="C137" s="24"/>
      <c r="D137" s="25"/>
      <c r="F137" s="24"/>
    </row>
    <row r="138" spans="2:6" ht="12">
      <c r="B138" s="14"/>
      <c r="C138" s="24"/>
      <c r="D138" s="25"/>
      <c r="F138" s="24"/>
    </row>
    <row r="139" spans="2:6" ht="12">
      <c r="B139" s="14"/>
      <c r="C139" s="24"/>
      <c r="D139" s="25"/>
      <c r="F139" s="24"/>
    </row>
    <row r="140" spans="2:6" ht="12">
      <c r="B140" s="14"/>
      <c r="C140" s="24"/>
      <c r="D140" s="25"/>
      <c r="F140" s="24"/>
    </row>
    <row r="141" spans="2:6" ht="12">
      <c r="B141" s="14"/>
      <c r="C141" s="24"/>
      <c r="D141" s="25"/>
      <c r="F141" s="24"/>
    </row>
    <row r="142" spans="2:6" ht="12">
      <c r="B142" s="14"/>
      <c r="C142" s="24"/>
      <c r="D142" s="25"/>
      <c r="F142" s="24"/>
    </row>
    <row r="143" spans="2:6" ht="12">
      <c r="B143" s="14"/>
      <c r="C143" s="24"/>
      <c r="D143" s="25"/>
      <c r="F143" s="24"/>
    </row>
    <row r="144" spans="2:6" ht="12">
      <c r="B144" s="14"/>
      <c r="C144" s="24"/>
      <c r="D144" s="25"/>
      <c r="F144" s="24"/>
    </row>
    <row r="145" spans="2:6" ht="12">
      <c r="B145" s="14"/>
      <c r="C145" s="24"/>
      <c r="D145" s="25"/>
      <c r="F145" s="24"/>
    </row>
    <row r="146" spans="2:6" ht="12">
      <c r="B146" s="14"/>
      <c r="C146" s="24"/>
      <c r="D146" s="25"/>
      <c r="F146" s="24"/>
    </row>
    <row r="147" spans="2:6" ht="12">
      <c r="B147" s="14"/>
      <c r="C147" s="24"/>
      <c r="D147" s="25"/>
      <c r="F147" s="24"/>
    </row>
    <row r="148" spans="2:6" ht="12">
      <c r="B148" s="14"/>
      <c r="C148" s="24"/>
      <c r="D148" s="25"/>
      <c r="F148" s="24"/>
    </row>
    <row r="149" spans="2:6" ht="12">
      <c r="B149" s="14"/>
      <c r="C149" s="24"/>
      <c r="D149" s="25"/>
      <c r="F149" s="24"/>
    </row>
    <row r="150" spans="2:6" ht="12">
      <c r="B150" s="14"/>
      <c r="C150" s="24"/>
      <c r="D150" s="25"/>
      <c r="F150" s="24"/>
    </row>
    <row r="151" spans="2:6" ht="12">
      <c r="B151" s="14"/>
      <c r="C151" s="24"/>
      <c r="D151" s="25"/>
      <c r="F151" s="24"/>
    </row>
    <row r="152" spans="2:6" ht="12">
      <c r="B152" s="14"/>
      <c r="C152" s="24"/>
      <c r="D152" s="25"/>
      <c r="F152" s="24"/>
    </row>
    <row r="153" spans="2:6" ht="12">
      <c r="B153" s="14"/>
      <c r="C153" s="24"/>
      <c r="D153" s="25"/>
      <c r="F153" s="24"/>
    </row>
    <row r="154" spans="2:6" ht="12">
      <c r="B154" s="14"/>
      <c r="C154" s="24"/>
      <c r="D154" s="25"/>
      <c r="F154" s="24"/>
    </row>
    <row r="155" spans="2:6" ht="12">
      <c r="B155" s="14"/>
      <c r="C155" s="24"/>
      <c r="D155" s="25"/>
      <c r="F155" s="24"/>
    </row>
    <row r="156" spans="2:6" ht="12">
      <c r="B156" s="14"/>
      <c r="C156" s="24"/>
      <c r="D156" s="25"/>
      <c r="F156" s="24"/>
    </row>
    <row r="157" spans="2:6" ht="12">
      <c r="B157" s="14"/>
      <c r="C157" s="24"/>
      <c r="D157" s="25"/>
      <c r="F157" s="24"/>
    </row>
    <row r="158" spans="2:6" ht="12">
      <c r="B158" s="14"/>
      <c r="C158" s="24"/>
      <c r="D158" s="25"/>
      <c r="F158" s="24"/>
    </row>
    <row r="159" spans="2:6" ht="12">
      <c r="B159" s="14"/>
      <c r="C159" s="24"/>
      <c r="D159" s="25"/>
      <c r="F159" s="24"/>
    </row>
    <row r="160" spans="2:6" ht="12">
      <c r="B160" s="14"/>
      <c r="C160" s="24"/>
      <c r="D160" s="25"/>
      <c r="F160" s="24"/>
    </row>
    <row r="161" spans="2:6" ht="12">
      <c r="B161" s="14"/>
      <c r="C161" s="24"/>
      <c r="D161" s="25"/>
      <c r="F161" s="24"/>
    </row>
    <row r="162" spans="2:6" ht="12">
      <c r="B162" s="14"/>
      <c r="C162" s="24"/>
      <c r="D162" s="25"/>
      <c r="F162" s="24"/>
    </row>
    <row r="163" spans="2:6" ht="12">
      <c r="B163" s="14"/>
      <c r="C163" s="24"/>
      <c r="D163" s="25"/>
      <c r="F163" s="24"/>
    </row>
    <row r="164" spans="2:6" ht="12">
      <c r="B164" s="14"/>
      <c r="C164" s="24"/>
      <c r="D164" s="25"/>
      <c r="F164" s="24"/>
    </row>
    <row r="165" spans="2:6" ht="12">
      <c r="B165" s="14"/>
      <c r="C165" s="24"/>
      <c r="D165" s="25"/>
      <c r="F165" s="24"/>
    </row>
    <row r="166" spans="2:6" ht="12">
      <c r="B166" s="14"/>
      <c r="C166" s="24"/>
      <c r="D166" s="25"/>
      <c r="F166" s="24"/>
    </row>
    <row r="167" spans="2:6" ht="12">
      <c r="B167" s="14"/>
      <c r="C167" s="24"/>
      <c r="D167" s="25"/>
      <c r="F167" s="24"/>
    </row>
    <row r="168" spans="2:6" ht="12">
      <c r="B168" s="14"/>
      <c r="C168" s="24"/>
      <c r="D168" s="25"/>
      <c r="F168" s="24"/>
    </row>
    <row r="169" spans="2:6" ht="12">
      <c r="B169" s="14"/>
      <c r="C169" s="24"/>
      <c r="D169" s="25"/>
      <c r="F169" s="24"/>
    </row>
    <row r="170" spans="2:6" ht="12">
      <c r="B170" s="14"/>
      <c r="C170" s="24"/>
      <c r="D170" s="25"/>
      <c r="F170" s="24"/>
    </row>
    <row r="171" spans="2:6" ht="12">
      <c r="B171" s="14"/>
      <c r="C171" s="24"/>
      <c r="D171" s="25"/>
      <c r="F171" s="24"/>
    </row>
    <row r="172" spans="2:6" ht="12">
      <c r="B172" s="14"/>
      <c r="C172" s="24"/>
      <c r="D172" s="25"/>
      <c r="F172" s="24"/>
    </row>
    <row r="173" spans="2:6" ht="12">
      <c r="B173" s="14"/>
      <c r="C173" s="24"/>
      <c r="D173" s="25"/>
      <c r="F173" s="24"/>
    </row>
    <row r="174" spans="2:6" ht="12">
      <c r="B174" s="14"/>
      <c r="C174" s="24"/>
      <c r="D174" s="25"/>
      <c r="F174" s="24"/>
    </row>
    <row r="175" spans="2:6" ht="12">
      <c r="B175" s="14"/>
      <c r="C175" s="24"/>
      <c r="D175" s="25"/>
      <c r="F175" s="24"/>
    </row>
    <row r="176" spans="2:6" ht="12">
      <c r="B176" s="14"/>
      <c r="C176" s="24"/>
      <c r="D176" s="25"/>
      <c r="F176" s="24"/>
    </row>
    <row r="177" spans="2:6" ht="12">
      <c r="B177" s="14"/>
      <c r="C177" s="24"/>
      <c r="D177" s="25"/>
      <c r="F177" s="24"/>
    </row>
    <row r="547" spans="2:6" ht="12">
      <c r="B547" s="14"/>
      <c r="C547" s="24"/>
      <c r="D547" s="25"/>
      <c r="F547" s="24"/>
    </row>
    <row r="548" spans="2:6" ht="12">
      <c r="B548" s="14"/>
      <c r="C548" s="24"/>
      <c r="D548" s="25"/>
      <c r="F548" s="24"/>
    </row>
    <row r="557" spans="2:6" ht="12">
      <c r="B557" s="14"/>
      <c r="C557" s="24"/>
      <c r="D557" s="25"/>
      <c r="F557" s="24"/>
    </row>
    <row r="558" spans="2:6" ht="12">
      <c r="B558" s="14"/>
      <c r="C558" s="24"/>
      <c r="D558" s="25"/>
      <c r="F558" s="24"/>
    </row>
    <row r="567" spans="2:6" ht="12">
      <c r="B567" s="14"/>
      <c r="C567" s="24"/>
      <c r="D567" s="25"/>
      <c r="F567" s="24"/>
    </row>
    <row r="568" spans="2:6" ht="12">
      <c r="B568" s="14"/>
      <c r="C568" s="24"/>
      <c r="D568" s="25"/>
      <c r="F568" s="24"/>
    </row>
    <row r="577" spans="2:6" ht="12">
      <c r="B577" s="14"/>
      <c r="C577" s="24"/>
      <c r="D577" s="25"/>
      <c r="F577" s="24"/>
    </row>
    <row r="579" spans="2:6" ht="12">
      <c r="B579" s="14"/>
      <c r="C579" s="24"/>
      <c r="D579" s="25"/>
      <c r="F579" s="24"/>
    </row>
    <row r="580" spans="2:6" ht="12">
      <c r="B580" s="14"/>
      <c r="C580" s="24"/>
      <c r="D580" s="25"/>
      <c r="F580" s="24"/>
    </row>
    <row r="582" spans="2:6" ht="12">
      <c r="B582" s="14"/>
      <c r="C582" s="24"/>
      <c r="D582" s="25"/>
      <c r="F582" s="24"/>
    </row>
    <row r="590" spans="2:6" ht="12">
      <c r="B590" s="14"/>
      <c r="C590" s="24"/>
      <c r="D590" s="25"/>
      <c r="F590" s="24"/>
    </row>
    <row r="592" spans="2:6" ht="12">
      <c r="B592" s="14"/>
      <c r="C592" s="24"/>
      <c r="D592" s="25"/>
      <c r="F592" s="24"/>
    </row>
    <row r="593" spans="2:6" ht="12">
      <c r="B593" s="14"/>
      <c r="C593" s="24"/>
      <c r="D593" s="25"/>
      <c r="F593" s="24"/>
    </row>
    <row r="595" spans="2:6" ht="12">
      <c r="B595" s="14"/>
      <c r="C595" s="24"/>
      <c r="D595" s="25"/>
      <c r="F595" s="24"/>
    </row>
    <row r="603" spans="2:6" ht="12">
      <c r="B603" s="14"/>
      <c r="C603" s="24"/>
      <c r="D603" s="25"/>
      <c r="F603" s="24"/>
    </row>
    <row r="605" spans="2:6" ht="12">
      <c r="B605" s="14"/>
      <c r="C605" s="24"/>
      <c r="D605" s="25"/>
      <c r="F605" s="24"/>
    </row>
    <row r="606" spans="2:6" ht="12">
      <c r="B606" s="14"/>
      <c r="C606" s="24"/>
      <c r="D606" s="25"/>
      <c r="F606" s="24"/>
    </row>
    <row r="608" spans="2:6" ht="12">
      <c r="B608" s="14"/>
      <c r="C608" s="24"/>
      <c r="D608" s="25"/>
      <c r="F608" s="24"/>
    </row>
    <row r="616" spans="2:6" ht="12">
      <c r="B616" s="14"/>
      <c r="C616" s="24"/>
      <c r="D616" s="25"/>
      <c r="F616" s="24"/>
    </row>
    <row r="618" spans="2:6" ht="12">
      <c r="B618" s="14"/>
      <c r="C618" s="24"/>
      <c r="D618" s="25"/>
      <c r="F618" s="24"/>
    </row>
    <row r="619" spans="2:6" ht="12">
      <c r="B619" s="14"/>
      <c r="C619" s="24"/>
      <c r="D619" s="25"/>
      <c r="F619" s="24"/>
    </row>
    <row r="621" spans="2:6" ht="12">
      <c r="B621" s="14"/>
      <c r="C621" s="24"/>
      <c r="D621" s="25"/>
      <c r="F621" s="24"/>
    </row>
    <row r="629" spans="2:6" ht="12">
      <c r="B629" s="14"/>
      <c r="C629" s="24"/>
      <c r="D629" s="25"/>
      <c r="F629" s="24"/>
    </row>
    <row r="631" spans="2:6" ht="12">
      <c r="B631" s="14"/>
      <c r="C631" s="24"/>
      <c r="D631" s="25"/>
      <c r="F631" s="24"/>
    </row>
    <row r="632" spans="2:6" ht="12">
      <c r="B632" s="14"/>
      <c r="C632" s="24"/>
      <c r="D632" s="25"/>
      <c r="F632" s="24"/>
    </row>
    <row r="634" spans="2:6" ht="12">
      <c r="B634" s="14"/>
      <c r="C634" s="24"/>
      <c r="D634" s="25"/>
      <c r="F634" s="24"/>
    </row>
    <row r="642" spans="2:6" ht="12">
      <c r="B642" s="14"/>
      <c r="C642" s="24"/>
      <c r="D642" s="25"/>
      <c r="F642" s="24"/>
    </row>
    <row r="644" spans="2:6" ht="12">
      <c r="B644" s="14"/>
      <c r="C644" s="24"/>
      <c r="D644" s="25"/>
      <c r="F644" s="24"/>
    </row>
    <row r="645" spans="2:6" ht="12">
      <c r="B645" s="14"/>
      <c r="C645" s="24"/>
      <c r="D645" s="25"/>
      <c r="F645" s="24"/>
    </row>
    <row r="647" spans="2:6" ht="12">
      <c r="B647" s="14"/>
      <c r="C647" s="24"/>
      <c r="D647" s="25"/>
      <c r="F647" s="24"/>
    </row>
    <row r="649" spans="2:6" ht="12">
      <c r="B649" s="14"/>
      <c r="C649" s="24"/>
      <c r="D649" s="25"/>
      <c r="F649" s="24"/>
    </row>
    <row r="650" spans="2:6" ht="12">
      <c r="B650" s="14"/>
      <c r="C650" s="24"/>
      <c r="D650" s="25"/>
      <c r="F650" s="24"/>
    </row>
    <row r="651" spans="2:6" ht="12">
      <c r="B651" s="14"/>
      <c r="C651" s="24"/>
      <c r="D651" s="25"/>
      <c r="F651" s="24"/>
    </row>
    <row r="652" spans="2:6" ht="12">
      <c r="B652" s="14"/>
      <c r="C652" s="24"/>
      <c r="D652" s="25"/>
      <c r="F652" s="24"/>
    </row>
    <row r="653" spans="2:6" ht="12">
      <c r="B653" s="14"/>
      <c r="C653" s="24"/>
      <c r="D653" s="25"/>
      <c r="F653" s="24"/>
    </row>
    <row r="654" spans="2:6" ht="12">
      <c r="B654" s="14"/>
      <c r="C654" s="24"/>
      <c r="D654" s="25"/>
      <c r="F654" s="24"/>
    </row>
    <row r="655" spans="2:6" ht="12">
      <c r="B655" s="14"/>
      <c r="C655" s="24"/>
      <c r="D655" s="25"/>
      <c r="F655" s="24"/>
    </row>
    <row r="656" spans="2:6" ht="12">
      <c r="B656" s="14"/>
      <c r="C656" s="24"/>
      <c r="D656" s="25"/>
      <c r="F656" s="24"/>
    </row>
    <row r="657" spans="2:6" ht="12">
      <c r="B657" s="14"/>
      <c r="C657" s="24"/>
      <c r="D657" s="25"/>
      <c r="F657" s="24"/>
    </row>
    <row r="658" spans="2:6" ht="12">
      <c r="B658" s="14"/>
      <c r="C658" s="24"/>
      <c r="D658" s="25"/>
      <c r="F658" s="24"/>
    </row>
    <row r="660" spans="2:6" ht="12">
      <c r="B660" s="14"/>
      <c r="C660" s="24"/>
      <c r="D660" s="25"/>
      <c r="F660" s="24"/>
    </row>
    <row r="661" spans="2:6" ht="12">
      <c r="B661" s="14"/>
      <c r="C661" s="24"/>
      <c r="D661" s="25"/>
      <c r="F661" s="24"/>
    </row>
    <row r="663" spans="2:6" ht="12">
      <c r="B663" s="14"/>
      <c r="C663" s="24"/>
      <c r="D663" s="25"/>
      <c r="F663" s="24"/>
    </row>
    <row r="665" spans="2:6" ht="12">
      <c r="B665" s="14"/>
      <c r="C665" s="24"/>
      <c r="D665" s="25"/>
      <c r="F665" s="24"/>
    </row>
    <row r="666" spans="2:6" ht="12">
      <c r="B666" s="14"/>
      <c r="C666" s="24"/>
      <c r="D666" s="25"/>
      <c r="F666" s="24"/>
    </row>
    <row r="667" spans="2:6" ht="12">
      <c r="B667" s="14"/>
      <c r="C667" s="24"/>
      <c r="D667" s="25"/>
      <c r="F667" s="24"/>
    </row>
    <row r="668" spans="2:6" ht="12">
      <c r="B668" s="14"/>
      <c r="C668" s="24"/>
      <c r="D668" s="25"/>
      <c r="F668" s="24"/>
    </row>
    <row r="669" spans="2:6" ht="12">
      <c r="B669" s="14"/>
      <c r="C669" s="24"/>
      <c r="D669" s="25"/>
      <c r="F669" s="24"/>
    </row>
    <row r="670" spans="2:6" ht="12">
      <c r="B670" s="14"/>
      <c r="C670" s="24"/>
      <c r="D670" s="25"/>
      <c r="F670" s="24"/>
    </row>
    <row r="671" spans="2:6" ht="12">
      <c r="B671" s="14"/>
      <c r="C671" s="24"/>
      <c r="D671" s="25"/>
      <c r="F671" s="24"/>
    </row>
    <row r="672" spans="2:6" ht="12">
      <c r="B672" s="14"/>
      <c r="C672" s="24"/>
      <c r="D672" s="25"/>
      <c r="F672" s="24"/>
    </row>
    <row r="674" spans="2:6" ht="12">
      <c r="B674" s="14"/>
      <c r="C674" s="24"/>
      <c r="D674" s="25"/>
      <c r="F674" s="24"/>
    </row>
    <row r="675" spans="2:6" ht="12">
      <c r="B675" s="14"/>
      <c r="C675" s="24"/>
      <c r="D675" s="25"/>
      <c r="F675" s="24"/>
    </row>
    <row r="676" spans="2:6" ht="12">
      <c r="B676" s="14"/>
      <c r="C676" s="24"/>
      <c r="D676" s="25"/>
      <c r="F676" s="24"/>
    </row>
    <row r="677" spans="2:6" ht="12">
      <c r="B677" s="14"/>
      <c r="C677" s="24"/>
      <c r="D677" s="25"/>
      <c r="F677" s="24"/>
    </row>
    <row r="678" spans="2:6" ht="12">
      <c r="B678" s="14"/>
      <c r="C678" s="24"/>
      <c r="D678" s="25"/>
      <c r="F678" s="24"/>
    </row>
    <row r="679" spans="2:6" ht="12">
      <c r="B679" s="14"/>
      <c r="C679" s="24"/>
      <c r="D679" s="25"/>
      <c r="F679" s="24"/>
    </row>
    <row r="680" spans="2:6" ht="12">
      <c r="B680" s="14"/>
      <c r="C680" s="24"/>
      <c r="D680" s="25"/>
      <c r="F680" s="24"/>
    </row>
    <row r="681" spans="2:6" ht="12">
      <c r="B681" s="14"/>
      <c r="C681" s="24"/>
      <c r="D681" s="25"/>
      <c r="F681" s="24"/>
    </row>
    <row r="682" spans="2:6" ht="12">
      <c r="B682" s="14"/>
      <c r="C682" s="24"/>
      <c r="D682" s="25"/>
      <c r="F682" s="24"/>
    </row>
    <row r="683" spans="2:6" ht="12">
      <c r="B683" s="14"/>
      <c r="C683" s="24"/>
      <c r="D683" s="25"/>
      <c r="F683" s="24"/>
    </row>
    <row r="684" spans="2:6" ht="12">
      <c r="B684" s="14"/>
      <c r="C684" s="24"/>
      <c r="D684" s="25"/>
      <c r="F684" s="24"/>
    </row>
    <row r="685" spans="2:6" ht="12">
      <c r="B685" s="14"/>
      <c r="C685" s="24"/>
      <c r="D685" s="25"/>
      <c r="F685" s="24"/>
    </row>
    <row r="686" spans="2:6" ht="12">
      <c r="B686" s="14"/>
      <c r="C686" s="24"/>
      <c r="D686" s="25"/>
      <c r="F686" s="24"/>
    </row>
    <row r="687" spans="2:6" ht="12">
      <c r="B687" s="14"/>
      <c r="C687" s="24"/>
      <c r="D687" s="25"/>
      <c r="F687" s="24"/>
    </row>
    <row r="688" spans="2:6" ht="12">
      <c r="B688" s="14"/>
      <c r="C688" s="24"/>
      <c r="D688" s="25"/>
      <c r="F688" s="24"/>
    </row>
    <row r="689" spans="2:6" ht="12">
      <c r="B689" s="14"/>
      <c r="C689" s="24"/>
      <c r="D689" s="25"/>
      <c r="F689" s="24"/>
    </row>
    <row r="690" spans="2:6" ht="12">
      <c r="B690" s="14"/>
      <c r="C690" s="24"/>
      <c r="D690" s="25"/>
      <c r="F690" s="24"/>
    </row>
    <row r="691" spans="2:6" ht="12">
      <c r="B691" s="14"/>
      <c r="C691" s="24"/>
      <c r="D691" s="25"/>
      <c r="F691" s="24"/>
    </row>
    <row r="692" spans="2:6" ht="12">
      <c r="B692" s="14"/>
      <c r="C692" s="24"/>
      <c r="D692" s="25"/>
      <c r="F692" s="24"/>
    </row>
    <row r="693" spans="2:6" ht="12">
      <c r="B693" s="14"/>
      <c r="C693" s="24"/>
      <c r="D693" s="25"/>
      <c r="F693" s="24"/>
    </row>
    <row r="694" spans="2:6" ht="12">
      <c r="B694" s="14"/>
      <c r="C694" s="24"/>
      <c r="D694" s="25"/>
      <c r="F694" s="24"/>
    </row>
    <row r="695" spans="2:6" ht="12">
      <c r="B695" s="14"/>
      <c r="C695" s="24"/>
      <c r="D695" s="25"/>
      <c r="F695" s="24"/>
    </row>
    <row r="696" spans="2:6" ht="12">
      <c r="B696" s="14"/>
      <c r="C696" s="24"/>
      <c r="D696" s="25"/>
      <c r="F696" s="24"/>
    </row>
    <row r="697" spans="2:6" ht="12">
      <c r="B697" s="14"/>
      <c r="C697" s="24"/>
      <c r="D697" s="25"/>
      <c r="F697" s="24"/>
    </row>
    <row r="698" spans="2:6" ht="12">
      <c r="B698" s="14"/>
      <c r="C698" s="24"/>
      <c r="D698" s="25"/>
      <c r="F698" s="24"/>
    </row>
    <row r="699" spans="2:6" ht="12">
      <c r="B699" s="14"/>
      <c r="C699" s="24"/>
      <c r="D699" s="25"/>
      <c r="F699" s="24"/>
    </row>
    <row r="700" spans="2:6" ht="12">
      <c r="B700" s="14"/>
      <c r="C700" s="24"/>
      <c r="D700" s="25"/>
      <c r="F700" s="24"/>
    </row>
    <row r="701" spans="2:6" ht="12">
      <c r="B701" s="14"/>
      <c r="C701" s="24"/>
      <c r="D701" s="25"/>
      <c r="F701" s="24"/>
    </row>
    <row r="702" spans="2:6" ht="12">
      <c r="B702" s="14"/>
      <c r="C702" s="24"/>
      <c r="D702" s="25"/>
      <c r="F702" s="24"/>
    </row>
    <row r="703" spans="2:6" ht="12">
      <c r="B703" s="14"/>
      <c r="C703" s="24"/>
      <c r="D703" s="25"/>
      <c r="F703" s="24"/>
    </row>
    <row r="704" spans="2:6" ht="12">
      <c r="B704" s="14"/>
      <c r="C704" s="24"/>
      <c r="D704" s="25"/>
      <c r="F704" s="24"/>
    </row>
    <row r="705" spans="2:6" ht="12">
      <c r="B705" s="14"/>
      <c r="C705" s="24"/>
      <c r="D705" s="25"/>
      <c r="F705" s="24"/>
    </row>
    <row r="706" spans="2:6" ht="12">
      <c r="B706" s="14"/>
      <c r="C706" s="24"/>
      <c r="D706" s="25"/>
      <c r="F706" s="24"/>
    </row>
    <row r="707" spans="2:6" ht="12">
      <c r="B707" s="14"/>
      <c r="C707" s="24"/>
      <c r="D707" s="25"/>
      <c r="F707" s="24"/>
    </row>
    <row r="708" spans="2:6" ht="12">
      <c r="B708" s="14"/>
      <c r="C708" s="24"/>
      <c r="D708" s="25"/>
      <c r="F708" s="24"/>
    </row>
    <row r="709" spans="2:6" ht="12">
      <c r="B709" s="14"/>
      <c r="C709" s="24"/>
      <c r="D709" s="25"/>
      <c r="F709" s="24"/>
    </row>
    <row r="710" spans="2:6" ht="12">
      <c r="B710" s="14"/>
      <c r="C710" s="24"/>
      <c r="D710" s="25"/>
      <c r="F710" s="24"/>
    </row>
    <row r="711" spans="2:6" ht="12">
      <c r="B711" s="14"/>
      <c r="C711" s="24"/>
      <c r="D711" s="25"/>
      <c r="F711" s="24"/>
    </row>
    <row r="712" spans="2:6" ht="12">
      <c r="B712" s="14"/>
      <c r="C712" s="24"/>
      <c r="D712" s="25"/>
      <c r="F712" s="24"/>
    </row>
    <row r="713" spans="2:6" ht="12">
      <c r="B713" s="14"/>
      <c r="C713" s="24"/>
      <c r="D713" s="25"/>
      <c r="F713" s="24"/>
    </row>
    <row r="714" spans="2:6" ht="12">
      <c r="B714" s="14"/>
      <c r="C714" s="24"/>
      <c r="D714" s="25"/>
      <c r="F714" s="24"/>
    </row>
    <row r="715" spans="2:6" ht="12">
      <c r="B715" s="14"/>
      <c r="C715" s="24"/>
      <c r="D715" s="25"/>
      <c r="F715" s="24"/>
    </row>
    <row r="716" spans="2:6" ht="12">
      <c r="B716" s="14"/>
      <c r="C716" s="24"/>
      <c r="D716" s="25"/>
      <c r="F716" s="24"/>
    </row>
    <row r="717" spans="2:6" ht="12">
      <c r="B717" s="14"/>
      <c r="C717" s="24"/>
      <c r="D717" s="25"/>
      <c r="F717" s="24"/>
    </row>
    <row r="718" spans="2:6" ht="12">
      <c r="B718" s="14"/>
      <c r="C718" s="24"/>
      <c r="D718" s="25"/>
      <c r="F718" s="24"/>
    </row>
    <row r="719" spans="2:6" ht="12">
      <c r="B719" s="14"/>
      <c r="C719" s="24"/>
      <c r="D719" s="25"/>
      <c r="F719" s="24"/>
    </row>
    <row r="720" spans="2:6" ht="12">
      <c r="B720" s="14"/>
      <c r="C720" s="24"/>
      <c r="D720" s="25"/>
      <c r="F720" s="24"/>
    </row>
    <row r="721" spans="2:6" ht="12">
      <c r="B721" s="14"/>
      <c r="C721" s="24"/>
      <c r="D721" s="25"/>
      <c r="F721" s="24"/>
    </row>
    <row r="722" spans="2:6" ht="12">
      <c r="B722" s="14"/>
      <c r="C722" s="24"/>
      <c r="D722" s="25"/>
      <c r="F722" s="24"/>
    </row>
    <row r="723" spans="2:6" ht="12">
      <c r="B723" s="14"/>
      <c r="C723" s="24"/>
      <c r="D723" s="25"/>
      <c r="F723" s="24"/>
    </row>
    <row r="724" spans="2:6" ht="12">
      <c r="B724" s="14"/>
      <c r="C724" s="24"/>
      <c r="D724" s="25"/>
      <c r="F724" s="24"/>
    </row>
  </sheetData>
  <mergeCells count="6">
    <mergeCell ref="C5:Q5"/>
    <mergeCell ref="D1:R1"/>
    <mergeCell ref="D2:R2"/>
    <mergeCell ref="D4:R4"/>
    <mergeCell ref="D3:R3"/>
    <mergeCell ref="A1:C2"/>
  </mergeCells>
  <phoneticPr fontId="7"/>
  <pageMargins left="0.31496062992125984" right="0.31496062992125984" top="0.35433070866141736" bottom="0.35433070866141736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Ｒ５会員名簿　原本</vt:lpstr>
      <vt:lpstr>記入例</vt:lpstr>
      <vt:lpstr>'Ｒ５会員名簿　原本'!Print_Area</vt:lpstr>
      <vt:lpstr>記入例!Print_Area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KP07</cp:lastModifiedBy>
  <cp:lastPrinted>2023-03-14T06:18:20Z</cp:lastPrinted>
  <dcterms:created xsi:type="dcterms:W3CDTF">2015-08-06T04:38:14Z</dcterms:created>
  <dcterms:modified xsi:type="dcterms:W3CDTF">2023-03-14T06:20:06Z</dcterms:modified>
</cp:coreProperties>
</file>